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00" windowHeight="7650" firstSheet="4" activeTab="4"/>
  </bookViews>
  <sheets>
    <sheet name="Kangatang" sheetId="6" state="veryHidden" r:id="rId1"/>
    <sheet name="Nhiệm vụ" sheetId="1" state="hidden" r:id="rId2"/>
    <sheet name="PL 2-01" sheetId="2" state="hidden" r:id="rId3"/>
    <sheet name="PL 3-01" sheetId="3" state="hidden" r:id="rId4"/>
    <sheet name="Chi tieu PTKTXH 6 thang " sheetId="8" r:id="rId5"/>
  </sheets>
  <definedNames>
    <definedName name="_xlnm.Print_Titles" localSheetId="4">'Chi tieu PTKTXH 6 thang '!$3:$4</definedName>
  </definedNames>
  <calcPr calcId="162913"/>
</workbook>
</file>

<file path=xl/calcChain.xml><?xml version="1.0" encoding="utf-8"?>
<calcChain xmlns="http://schemas.openxmlformats.org/spreadsheetml/2006/main">
  <c r="D65" i="8" l="1"/>
  <c r="F8" i="8" l="1"/>
  <c r="F48" i="8" s="1"/>
  <c r="F23" i="8"/>
  <c r="F33" i="8"/>
  <c r="F35" i="8"/>
  <c r="F46" i="8"/>
  <c r="F49" i="8"/>
  <c r="F50" i="8"/>
  <c r="F54" i="8"/>
  <c r="F65" i="8"/>
  <c r="F66" i="8" l="1"/>
  <c r="F64" i="8"/>
  <c r="F40" i="8"/>
  <c r="F41" i="8"/>
  <c r="H54" i="8"/>
  <c r="H23" i="8"/>
  <c r="E33" i="8"/>
  <c r="G33" i="8"/>
  <c r="D33" i="8"/>
  <c r="G62" i="8" l="1"/>
  <c r="G61" i="8"/>
  <c r="G60" i="8"/>
  <c r="G59" i="8"/>
  <c r="G58" i="8"/>
  <c r="G57" i="8"/>
  <c r="G56" i="8"/>
  <c r="G55" i="8"/>
  <c r="F13" i="3"/>
  <c r="F12" i="3"/>
  <c r="F11" i="3"/>
  <c r="F6" i="2" l="1"/>
  <c r="H74" i="8" l="1"/>
  <c r="G74" i="8"/>
  <c r="H73" i="8"/>
  <c r="D73" i="8"/>
  <c r="G73" i="8" s="1"/>
  <c r="H72" i="8"/>
  <c r="G72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G54" i="8"/>
  <c r="E54" i="8"/>
  <c r="D54" i="8"/>
  <c r="H53" i="8"/>
  <c r="H50" i="8"/>
  <c r="G50" i="8"/>
  <c r="H49" i="8"/>
  <c r="G49" i="8"/>
  <c r="H45" i="8"/>
  <c r="H43" i="8"/>
  <c r="E37" i="8"/>
  <c r="E35" i="8" s="1"/>
  <c r="H35" i="8"/>
  <c r="G35" i="8"/>
  <c r="G23" i="8"/>
  <c r="E23" i="8"/>
  <c r="H16" i="8"/>
  <c r="H15" i="8"/>
  <c r="H14" i="8"/>
  <c r="H13" i="8"/>
  <c r="H12" i="8"/>
  <c r="H11" i="8"/>
  <c r="H10" i="8"/>
  <c r="H9" i="8"/>
  <c r="G8" i="8"/>
  <c r="G64" i="8" s="1"/>
  <c r="E8" i="8"/>
  <c r="D8" i="8"/>
  <c r="D46" i="8" s="1"/>
  <c r="E48" i="8" l="1"/>
  <c r="H48" i="8" s="1"/>
  <c r="E46" i="8"/>
  <c r="D48" i="8"/>
  <c r="E41" i="8"/>
  <c r="G41" i="8"/>
  <c r="H46" i="8"/>
  <c r="G46" i="8"/>
  <c r="G65" i="8"/>
  <c r="H8" i="8"/>
  <c r="E40" i="8"/>
  <c r="G40" i="8"/>
  <c r="G48" i="8"/>
  <c r="H41" i="8" l="1"/>
  <c r="H40" i="8"/>
  <c r="A3" i="3" l="1"/>
  <c r="A3" i="2"/>
</calcChain>
</file>

<file path=xl/comments1.xml><?xml version="1.0" encoding="utf-8"?>
<comments xmlns="http://schemas.openxmlformats.org/spreadsheetml/2006/main">
  <authors>
    <author>Author</author>
  </authors>
  <commentList>
    <comment ref="F8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Số liệu 5 tháng do BKXH cung cấp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G7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từ năm 2023 các đối tượng tham gia điều trị nghiện các chất dạng thuốc phiện bằng thuốc Methadone phải nộp 1 phần chi phí theo NQ 58 do vậy tỷ lệ bỏ trị ngày càng cao.</t>
        </r>
      </text>
    </comment>
  </commentList>
</comments>
</file>

<file path=xl/sharedStrings.xml><?xml version="1.0" encoding="utf-8"?>
<sst xmlns="http://schemas.openxmlformats.org/spreadsheetml/2006/main" count="231" uniqueCount="163">
  <si>
    <t>Chỉ tiêu</t>
  </si>
  <si>
    <t>Cơ quan chủ trì theo dõi, đánh giá</t>
  </si>
  <si>
    <t>Đơn vị phối hợp</t>
  </si>
  <si>
    <t>TT</t>
  </si>
  <si>
    <t>IV</t>
  </si>
  <si>
    <t>Đơn vị tính</t>
  </si>
  <si>
    <t>Số bác sỹ trên 10.000 dân</t>
  </si>
  <si>
    <t>Bác sỹ</t>
  </si>
  <si>
    <t>Số giường bệnh trên 10.000 dân</t>
  </si>
  <si>
    <t>Giường</t>
  </si>
  <si>
    <t>%</t>
  </si>
  <si>
    <t>Tỷ lệ dân số tham gia bảo hiểm y tế</t>
  </si>
  <si>
    <t>ĐVT</t>
  </si>
  <si>
    <t>Tỷ lệ dân số được quản lý sức khỏe</t>
  </si>
  <si>
    <t>Tuổi thọ trung bình (tính từ lúc sinh)</t>
  </si>
  <si>
    <t>Tuổi</t>
  </si>
  <si>
    <t>Tỷ số giới tính của trẻ em mới sinh</t>
  </si>
  <si>
    <t>Số bé trai/100 bé gái</t>
  </si>
  <si>
    <t>Tỷ suất tử vong trẻ em &lt;1 tuổi trên 1.000 trẻ đẻ sống</t>
  </si>
  <si>
    <t>‰</t>
  </si>
  <si>
    <t>Tỷ suất tử vong trẻ em &lt;5 tuổi trên 1.000 trẻ đẻ sống</t>
  </si>
  <si>
    <t>Tỷ lệ suy dinh dưỡng thể thấp còi của trẻ em &lt;5 tuổi (chiều cao/tuổi)</t>
  </si>
  <si>
    <t>Tỷ lệ hài lòng của người dân với dịch vụ y tế</t>
  </si>
  <si>
    <t>Nghị quyết 01/CP</t>
  </si>
  <si>
    <t>&gt;80</t>
  </si>
  <si>
    <t>Sở Y tế</t>
  </si>
  <si>
    <t>Phụ biểu 1</t>
  </si>
  <si>
    <t>Cơ quan chủ trì theo dõi đánh giá</t>
  </si>
  <si>
    <t>Bảo hiểm xã hội tỉnh</t>
  </si>
  <si>
    <t>Phụ biểu 2</t>
  </si>
  <si>
    <t>Phụ biểu 03</t>
  </si>
  <si>
    <t>Thời gian thực hiện trình UBND tỉnh</t>
  </si>
  <si>
    <r>
      <t xml:space="preserve">Ghi chú 
</t>
    </r>
    <r>
      <rPr>
        <i/>
        <sz val="12"/>
        <color theme="1"/>
        <rFont val="Times New Roman"/>
        <family val="1"/>
      </rPr>
      <t>(Đơn vị đầu mối tham mưu)</t>
    </r>
  </si>
  <si>
    <t>Nghị quyết 01/CP (Quốc hội giao)</t>
  </si>
  <si>
    <t>Quyết định 2218/UBND tỉnh giao</t>
  </si>
  <si>
    <t>&gt;90</t>
  </si>
  <si>
    <t>Một số chỉ tiêu phát triển văn hóa, nghệ thuật, y tế, thực hiện tiến bộ, công bằng xã hội, bảo vệ môi trường</t>
  </si>
  <si>
    <t>Phòng Nghiệp Vụ Y</t>
  </si>
  <si>
    <t>Chi cục Dân số</t>
  </si>
  <si>
    <t>Trung tâm Kiểm soát bệnh tật tỉnh</t>
  </si>
  <si>
    <t>Phòng CN/Đơn vị trực thuộc chủ trì thực hiện báo cáo</t>
  </si>
  <si>
    <t>V</t>
  </si>
  <si>
    <t xml:space="preserve">Nhóm nhiệm vụ về phát triển văn hóa, xã hội, bảo đảm gắn kết hài hòa với phát triển kinh tế; nâng cao đời sống vật chất, tinh thần của Nhân dân </t>
  </si>
  <si>
    <t>Kế hoạch thực hiện Đề án sửa đổi , bổ sung Chương trình điều chỉnh mức sinh phù hợp các vùng, đối tượng đến năm 2030 bảo đảm vững chắc mức sinh thay thế của quốc gia</t>
  </si>
  <si>
    <t>Các sở,ban,ngành tỉnh, UBND các huyện,thành phố</t>
  </si>
  <si>
    <t>Tháng 12/2025</t>
  </si>
  <si>
    <t>Chi cục Dân số (đầu mối), Phòng KHTC</t>
  </si>
  <si>
    <t>Kế hoạch Quản lý sức khỏe toàn dân</t>
  </si>
  <si>
    <t>Phòng Nghiệp Vụ Y (đầu mối), Phòng KHTC</t>
  </si>
  <si>
    <t>Kế hoạch thực hiện Đề án nâng cao chất lượng dự báo, giám sát, phát hiện, phòng ngừa có hiệu quả dịch bệnh, bảo đảm an ninh y tế</t>
  </si>
  <si>
    <t>Trung tâm Kiểm soát bệnh tật tỉnh (đầu mối), Phòng NVY</t>
  </si>
  <si>
    <t>CHỈ TIÊU CHỦ YẾU CỦA QUỐC HỘI GIAO TRONG KẾ HOẠCH PHÁT TRIỂN KINH TẾ - XÃ HỘI TRONG NĂM 2025</t>
  </si>
  <si>
    <t>Khoảng 15</t>
  </si>
  <si>
    <t>CHỈ TIÊU CHỦ YẾU CÁC NGÀNH CỦA KẾ HOẠCH PHÁT TRIỂN KINH TẾ - XÃ HỘI TRONG NĂM 2025</t>
  </si>
  <si>
    <t>&lt;17</t>
  </si>
  <si>
    <t xml:space="preserve">Quyết định 1758/UBND tỉnh giao </t>
  </si>
  <si>
    <t xml:space="preserve">Ghi chú </t>
  </si>
  <si>
    <t xml:space="preserve">Tiến độ thực hiện </t>
  </si>
  <si>
    <t xml:space="preserve"> NHIỆM VỤ CỤ THỂ CHO CÁC NGÀNH, LĨNH VỰC THỰC HIỆN TRONG NĂM 2025</t>
  </si>
  <si>
    <t>STT</t>
  </si>
  <si>
    <t xml:space="preserve">Chỉ tiêu </t>
  </si>
  <si>
    <t xml:space="preserve">Đơn vị tính </t>
  </si>
  <si>
    <t>Năm 2025</t>
  </si>
  <si>
    <t>Ghi chú</t>
  </si>
  <si>
    <t>Lũy kế 5 tháng đầu năm</t>
  </si>
  <si>
    <t>A</t>
  </si>
  <si>
    <t>B</t>
  </si>
  <si>
    <t>C</t>
  </si>
  <si>
    <t>I</t>
  </si>
  <si>
    <t>Dân số-Kế hoạch hóa gia đình</t>
  </si>
  <si>
    <t xml:space="preserve">  Dân số </t>
  </si>
  <si>
    <t xml:space="preserve"> - Dân số trung bình</t>
  </si>
  <si>
    <t>Người</t>
  </si>
  <si>
    <t xml:space="preserve"> Trong đó :  </t>
  </si>
  <si>
    <t xml:space="preserve">                + Dân số thành thị</t>
  </si>
  <si>
    <t xml:space="preserve">                + Dân số nông thôn</t>
  </si>
  <si>
    <t>- Tuổi thọ trung bình</t>
  </si>
  <si>
    <t xml:space="preserve"> - Dân số là dân tộc thiểu số </t>
  </si>
  <si>
    <t xml:space="preserve"> - Tỷ lệ tăng dân số</t>
  </si>
  <si>
    <t xml:space="preserve"> - Tỷ lệ giảm sinh</t>
  </si>
  <si>
    <t xml:space="preserve"> - Tỷ lệ tăng dân số tự nhiên</t>
  </si>
  <si>
    <t>%o</t>
  </si>
  <si>
    <t xml:space="preserve"> - Tỷ số giới tính khi sinh (số bé trai so với 100 bé gái)</t>
  </si>
  <si>
    <t xml:space="preserve"> Kế hoạch hoá gia đình</t>
  </si>
  <si>
    <t xml:space="preserve">  - Tỷ lệ các cặp vợ chồng thực hiện các biện pháp tránh thai</t>
  </si>
  <si>
    <t xml:space="preserve"> - Tỷ lệ các bà mẹ sinh con thứ 3 trở lên so với tổng số bà mẹ sinh con trong năm</t>
  </si>
  <si>
    <t>Phát triển sự nghiệp y tế</t>
  </si>
  <si>
    <t>Cơ sở y tế và giường bệnh</t>
  </si>
  <si>
    <t>cơ sở</t>
  </si>
  <si>
    <t>- Bệnh viện đa khoa tỉnh</t>
  </si>
  <si>
    <t>BV</t>
  </si>
  <si>
    <t>- Bệnh viện chuyên khoa</t>
  </si>
  <si>
    <t>- Trung tâm KSBT tỉnh</t>
  </si>
  <si>
    <t xml:space="preserve"> - Trung tâm y tế huyện/thành phố</t>
  </si>
  <si>
    <t>- Cơ sở 2 huyện Sìn Hồ</t>
  </si>
  <si>
    <t xml:space="preserve"> - Phòng khám đa khoa khu vực</t>
  </si>
  <si>
    <t>PK</t>
  </si>
  <si>
    <t xml:space="preserve"> - Trạm y tế xã/phường/thị trấn</t>
  </si>
  <si>
    <t>Trạm</t>
  </si>
  <si>
    <t xml:space="preserve">Tỷ lệ trạm y tế xã được xây dựng kiên cố </t>
  </si>
  <si>
    <t>Cơ sở y tế tư nhân</t>
  </si>
  <si>
    <t>Tổng số giường bệnh quốc lập toàn tỉnh</t>
  </si>
  <si>
    <t>- Giường bệnh tuyến tỉnh</t>
  </si>
  <si>
    <t>- Giường bệnh tuyến huyện</t>
  </si>
  <si>
    <t>+ Giường Phòng khám đa khoa khu vực</t>
  </si>
  <si>
    <t>Số giường bệnh/10.000 dân (không tính giường trạm y tế xã)</t>
  </si>
  <si>
    <t>Trong đó : Số giường bệnh quốc lập/ 1 vạn dân</t>
  </si>
  <si>
    <t xml:space="preserve"> Giường </t>
  </si>
  <si>
    <t>II</t>
  </si>
  <si>
    <t>Nhân lực y tế</t>
  </si>
  <si>
    <t>Tổng số cán bộ toàn ngành</t>
  </si>
  <si>
    <t xml:space="preserve">Trong đó: </t>
  </si>
  <si>
    <t>1.1</t>
  </si>
  <si>
    <t>Số bác sỹ/vạn dân</t>
  </si>
  <si>
    <t>1/10,000</t>
  </si>
  <si>
    <t>1.2</t>
  </si>
  <si>
    <t>Dược sỹ đại học</t>
  </si>
  <si>
    <t>Tỷ lệ dược sỹ/vạn dân</t>
  </si>
  <si>
    <t>Tỷ lệ Trạm y tế xã, phường, thị trấn có bác sỹ (biên chế tại trạm)</t>
  </si>
  <si>
    <t>Tỷ lệ thôn, bản có nhân viên y tế thôn bản hoạt động</t>
  </si>
  <si>
    <t>III</t>
  </si>
  <si>
    <t>Một số chỉ tiêu tổng hợp</t>
  </si>
  <si>
    <t xml:space="preserve"> Số xã đạt tiêu chí quốc gia về y tế xã</t>
  </si>
  <si>
    <t>Xã</t>
  </si>
  <si>
    <t>Trong đó: Số được công nhận mới trong năm</t>
  </si>
  <si>
    <t xml:space="preserve"> Tỷ lệ xã đạt tiêu chí quốc gia về y tế xã</t>
  </si>
  <si>
    <t xml:space="preserve"> Tỷ suất tử vong trẻ em &lt;1 tuổi trên 1.000 trẻ đẻ sống </t>
  </si>
  <si>
    <t xml:space="preserve"> Tỷ suất tử vong trẻ em &lt;5 tuổi trên 1.000 trẻ đẻ sống </t>
  </si>
  <si>
    <t xml:space="preserve"> Tỷ lệ trẻ em dưới 5 tuổi bị suy dinh dưỡng (cân nặng theo tuổi) </t>
  </si>
  <si>
    <t xml:space="preserve"> % </t>
  </si>
  <si>
    <t xml:space="preserve"> Tỷ lệ trẻ em dưới 5 tuổi bị suy dinh dưỡng (cao theo tuổi) </t>
  </si>
  <si>
    <t xml:space="preserve"> Tỷ suất chết của người mẹ trong thời gian thai sản trên 100.000 trẻ đẻ sống </t>
  </si>
  <si>
    <t>1/100000</t>
  </si>
  <si>
    <t xml:space="preserve"> Tỷ lệ TE &lt; 1 tuổi được tiêm chủng đẩy đủ các loại Vacxin</t>
  </si>
  <si>
    <t>Các huyện chưa tổng hợp được số liệu</t>
  </si>
  <si>
    <t>Tỷ lệ phụ nữ đẻ được khám thai</t>
  </si>
  <si>
    <t>Tỷ lệ phụ nữ đẻ được cán bộ y tế đỡ</t>
  </si>
  <si>
    <t>Tỷ suất mắc các bệnh xã hội</t>
  </si>
  <si>
    <t xml:space="preserve"> - Sốt rét</t>
  </si>
  <si>
    <t xml:space="preserve"> - Lao</t>
  </si>
  <si>
    <t>1/100.000</t>
  </si>
  <si>
    <t xml:space="preserve"> - HIV/ AIDS</t>
  </si>
  <si>
    <t>Tỷ lệ bao phủ bảo hiểm y tế</t>
  </si>
  <si>
    <t>Tỷ lệ dân số được quản lý bằng hồ sơ sức khỏe điện tử</t>
  </si>
  <si>
    <t>Điều trị thay thế các chất dạng thuốc phiện bằng Methadone</t>
  </si>
  <si>
    <t>Trẻ em</t>
  </si>
  <si>
    <t>Xã phường đạt tiêu chuẩn xã, phường phù hộ với trẻ em (lũy kế)</t>
  </si>
  <si>
    <t>Tỷ lệ xã phường đạt tiêu chuẩn xã, phường phù hộ với trẻ em</t>
  </si>
  <si>
    <t>Tỷ lệ trẻ em có hoàn cảnh đặc biệt được chăm sóc</t>
  </si>
  <si>
    <t>( Kèm theo Báo cáo số           /BC-SYT ngày         /6/2025 của Sở Y tế tỉnh Lai Châu)</t>
  </si>
  <si>
    <t xml:space="preserve">Thực hiện sau Khi Bộ Y tế ban hành Đề án </t>
  </si>
  <si>
    <t>- Điểm trạm y tế</t>
  </si>
  <si>
    <t>Điểm trạm</t>
  </si>
  <si>
    <t xml:space="preserve">- TYT được xây dựng kiên cố </t>
  </si>
  <si>
    <t>Thực hiện 6 tháng năm 2024</t>
  </si>
  <si>
    <t xml:space="preserve">Kế hoạch theo Quyết định 1758/QĐ-UBND ngày 10/12/2024 </t>
  </si>
  <si>
    <r>
      <t xml:space="preserve">CÁC CHỈ TIÊU THỰC HIỆN 6 THÁNG ĐẦU NĂM 2025 
</t>
    </r>
    <r>
      <rPr>
        <i/>
        <sz val="12"/>
        <rFont val="Times New Roman"/>
        <family val="1"/>
      </rPr>
      <t>(Kèm theo Báo cáo số           /BC-SYT ngày        tháng 7 năm 2025 của Sở Y tế tỉnh Lai Châu)</t>
    </r>
  </si>
  <si>
    <t>Thực hiện đánh giá chất lượng bệnh viện vào cuối năm</t>
  </si>
  <si>
    <t>Ước thực hiện cả năm theo Quyết định 1930/QĐ-UBND ngày 11/7/2025</t>
  </si>
  <si>
    <t>Thực hiện 6 tháng đầu năm</t>
  </si>
  <si>
    <t>Số cơ sở y tế quốc lập</t>
  </si>
  <si>
    <t>Cơ sở</t>
  </si>
  <si>
    <t xml:space="preserve"> - Giường bệnh tại Bệnh viện/
Trung tâm y tế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</si>
</sst>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\ _₫_-;\-* #,##0.00\ _₫_-;_-* &quot;-&quot;??\ _₫_-;_-@_-"/>
    <numFmt numFmtId="164" formatCode="_(* #,##0.00_);_(* \(#,##0.00\);_(* &quot;-&quot;??_);_(@_)"/>
    <numFmt numFmtId="165" formatCode="0.0"/>
    <numFmt numFmtId="166" formatCode="_-* #,##0\ _₫_-;\-* #,##0\ _₫_-;_-* &quot;-&quot;??\ _₫_-;_-@_-"/>
    <numFmt numFmtId="167" formatCode="_-* #,##0.000\ _₫_-;\-* #,##0.000\ _₫_-;_-* &quot;-&quot;??\ _₫_-;_-@_-"/>
    <numFmt numFmtId="168" formatCode="#,##0.00;[Red]#,##0.00"/>
    <numFmt numFmtId="169" formatCode="#,##0.00_ ;\-#,##0.00\ "/>
    <numFmt numFmtId="170" formatCode="_(* #,##0_);_(* \(#,##0\);_(* &quot;-&quot;??_);_(@_)"/>
  </numFmts>
  <fonts count="3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sz val="12"/>
      <name val="Times New Roman"/>
      <family val="1"/>
    </font>
    <font>
      <sz val="12"/>
      <name val=".VnTime"/>
      <family val="2"/>
    </font>
    <font>
      <sz val="11"/>
      <color theme="1"/>
      <name val="Calibri"/>
      <family val="2"/>
      <scheme val="minor"/>
    </font>
    <font>
      <sz val="10"/>
      <name val="Times New Roman"/>
      <family val="1"/>
      <charset val="163"/>
    </font>
    <font>
      <b/>
      <sz val="12"/>
      <name val="Times New Roman"/>
      <family val="1"/>
      <charset val="163"/>
    </font>
    <font>
      <i/>
      <sz val="12"/>
      <name val="Times New Roman"/>
      <family val="1"/>
    </font>
    <font>
      <b/>
      <sz val="10"/>
      <name val="Times New Roman"/>
      <family val="1"/>
      <charset val="163"/>
    </font>
    <font>
      <i/>
      <sz val="10"/>
      <name val="Times New Roman"/>
      <family val="1"/>
      <charset val="163"/>
    </font>
    <font>
      <sz val="10"/>
      <name val="Times New Roman"/>
      <family val="1"/>
    </font>
    <font>
      <sz val="10"/>
      <color rgb="FF00B05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color theme="1"/>
      <name val="Times New Roman"/>
      <family val="1"/>
      <charset val="163"/>
    </font>
    <font>
      <sz val="10"/>
      <color theme="1"/>
      <name val="Times New Roman"/>
      <family val="1"/>
      <charset val="163"/>
    </font>
    <font>
      <i/>
      <sz val="10"/>
      <color theme="1"/>
      <name val="Times New Roman"/>
      <family val="1"/>
      <charset val="163"/>
    </font>
    <font>
      <b/>
      <i/>
      <sz val="10"/>
      <color theme="1"/>
      <name val="Times New Roman"/>
      <family val="1"/>
      <charset val="163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164" fontId="14" fillId="0" borderId="0" applyFont="0" applyFill="0" applyBorder="0" applyAlignment="0" applyProtection="0"/>
    <xf numFmtId="1" fontId="13" fillId="0" borderId="0"/>
    <xf numFmtId="0" fontId="13" fillId="0" borderId="0"/>
    <xf numFmtId="0" fontId="13" fillId="0" borderId="0"/>
  </cellStyleXfs>
  <cellXfs count="23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/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5" fillId="2" borderId="0" xfId="0" applyFont="1" applyFill="1"/>
    <xf numFmtId="0" fontId="18" fillId="2" borderId="1" xfId="1" applyNumberFormat="1" applyFont="1" applyFill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center" vertical="center"/>
    </xf>
    <xf numFmtId="0" fontId="15" fillId="2" borderId="1" xfId="3" applyFont="1" applyFill="1" applyBorder="1" applyAlignment="1">
      <alignment horizontal="center"/>
    </xf>
    <xf numFmtId="0" fontId="15" fillId="2" borderId="1" xfId="1" applyNumberFormat="1" applyFont="1" applyFill="1" applyBorder="1" applyAlignment="1">
      <alignment horizontal="center"/>
    </xf>
    <xf numFmtId="0" fontId="18" fillId="2" borderId="1" xfId="3" applyFont="1" applyFill="1" applyBorder="1" applyAlignment="1">
      <alignment horizontal="center" vertical="center" wrapText="1"/>
    </xf>
    <xf numFmtId="0" fontId="18" fillId="2" borderId="1" xfId="3" applyFont="1" applyFill="1" applyBorder="1" applyAlignment="1">
      <alignment vertical="center" wrapText="1"/>
    </xf>
    <xf numFmtId="0" fontId="15" fillId="2" borderId="11" xfId="3" applyFont="1" applyFill="1" applyBorder="1" applyAlignment="1">
      <alignment horizontal="center" vertical="center" wrapText="1"/>
    </xf>
    <xf numFmtId="0" fontId="15" fillId="2" borderId="12" xfId="3" applyFont="1" applyFill="1" applyBorder="1" applyAlignment="1">
      <alignment horizontal="center" vertical="center" wrapText="1"/>
    </xf>
    <xf numFmtId="0" fontId="15" fillId="2" borderId="13" xfId="3" applyFont="1" applyFill="1" applyBorder="1" applyAlignment="1">
      <alignment horizontal="center" vertical="center" wrapText="1"/>
    </xf>
    <xf numFmtId="0" fontId="15" fillId="2" borderId="15" xfId="3" applyFont="1" applyFill="1" applyBorder="1" applyAlignment="1">
      <alignment horizontal="center" vertical="center" wrapText="1"/>
    </xf>
    <xf numFmtId="0" fontId="19" fillId="2" borderId="16" xfId="3" applyFont="1" applyFill="1" applyBorder="1" applyAlignment="1">
      <alignment horizontal="center" vertical="center" wrapText="1"/>
    </xf>
    <xf numFmtId="0" fontId="19" fillId="2" borderId="1" xfId="3" applyFont="1" applyFill="1" applyBorder="1" applyAlignment="1">
      <alignment horizontal="center" vertical="center" wrapText="1"/>
    </xf>
    <xf numFmtId="0" fontId="19" fillId="2" borderId="12" xfId="3" applyFont="1" applyFill="1" applyBorder="1" applyAlignment="1">
      <alignment horizontal="center" vertical="center" wrapText="1"/>
    </xf>
    <xf numFmtId="0" fontId="19" fillId="2" borderId="3" xfId="3" applyFont="1" applyFill="1" applyBorder="1" applyAlignment="1">
      <alignment horizontal="center" vertical="center" wrapText="1"/>
    </xf>
    <xf numFmtId="43" fontId="15" fillId="0" borderId="16" xfId="1" applyNumberFormat="1" applyFont="1" applyFill="1" applyBorder="1" applyAlignment="1">
      <alignment horizontal="right" vertical="center" wrapText="1"/>
    </xf>
    <xf numFmtId="0" fontId="20" fillId="0" borderId="0" xfId="0" applyFont="1" applyFill="1"/>
    <xf numFmtId="0" fontId="20" fillId="0" borderId="3" xfId="1" applyNumberFormat="1" applyFont="1" applyFill="1" applyBorder="1" applyAlignment="1">
      <alignment vertical="center"/>
    </xf>
    <xf numFmtId="0" fontId="15" fillId="0" borderId="21" xfId="3" applyFont="1" applyFill="1" applyBorder="1" applyAlignment="1">
      <alignment vertical="center" wrapText="1"/>
    </xf>
    <xf numFmtId="166" fontId="11" fillId="0" borderId="1" xfId="1" applyNumberFormat="1" applyFont="1" applyFill="1" applyBorder="1" applyAlignment="1">
      <alignment vertical="center"/>
    </xf>
    <xf numFmtId="0" fontId="21" fillId="0" borderId="0" xfId="0" applyFont="1" applyFill="1"/>
    <xf numFmtId="0" fontId="20" fillId="2" borderId="0" xfId="0" applyFont="1" applyFill="1"/>
    <xf numFmtId="0" fontId="15" fillId="2" borderId="1" xfId="0" applyFont="1" applyFill="1" applyBorder="1" applyAlignment="1">
      <alignment horizontal="center" vertical="center"/>
    </xf>
    <xf numFmtId="0" fontId="15" fillId="2" borderId="1" xfId="1" applyNumberFormat="1" applyFont="1" applyFill="1" applyBorder="1" applyAlignment="1">
      <alignment horizontal="center" vertical="center"/>
    </xf>
    <xf numFmtId="0" fontId="15" fillId="2" borderId="1" xfId="0" applyFont="1" applyFill="1" applyBorder="1"/>
    <xf numFmtId="0" fontId="15" fillId="2" borderId="0" xfId="1" applyNumberFormat="1" applyFont="1" applyFill="1" applyAlignment="1">
      <alignment horizontal="center"/>
    </xf>
    <xf numFmtId="166" fontId="15" fillId="0" borderId="3" xfId="1" applyNumberFormat="1" applyFont="1" applyFill="1" applyBorder="1" applyAlignment="1">
      <alignment horizontal="right" vertical="center" wrapText="1"/>
    </xf>
    <xf numFmtId="0" fontId="15" fillId="0" borderId="3" xfId="3" applyFont="1" applyFill="1" applyBorder="1" applyAlignment="1">
      <alignment horizontal="right" vertical="center" wrapText="1"/>
    </xf>
    <xf numFmtId="166" fontId="15" fillId="0" borderId="3" xfId="1" quotePrefix="1" applyNumberFormat="1" applyFont="1" applyFill="1" applyBorder="1" applyAlignment="1">
      <alignment horizontal="right" vertical="center"/>
    </xf>
    <xf numFmtId="0" fontId="15" fillId="0" borderId="14" xfId="3" applyFont="1" applyFill="1" applyBorder="1" applyAlignment="1">
      <alignment horizontal="right" vertical="center" wrapText="1"/>
    </xf>
    <xf numFmtId="164" fontId="15" fillId="0" borderId="14" xfId="1" applyFont="1" applyFill="1" applyBorder="1" applyAlignment="1">
      <alignment horizontal="right" vertical="center" wrapText="1"/>
    </xf>
    <xf numFmtId="164" fontId="15" fillId="0" borderId="16" xfId="1" applyFont="1" applyFill="1" applyBorder="1" applyAlignment="1">
      <alignment horizontal="right" vertical="center" wrapText="1"/>
    </xf>
    <xf numFmtId="164" fontId="12" fillId="0" borderId="1" xfId="1" applyFont="1" applyBorder="1" applyAlignment="1">
      <alignment horizontal="right" vertical="center" wrapText="1"/>
    </xf>
    <xf numFmtId="0" fontId="12" fillId="0" borderId="1" xfId="0" applyFont="1" applyBorder="1" applyAlignment="1">
      <alignment horizontal="right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2" fontId="6" fillId="4" borderId="6" xfId="0" applyNumberFormat="1" applyFont="1" applyFill="1" applyBorder="1" applyAlignment="1">
      <alignment vertical="center" wrapText="1"/>
    </xf>
    <xf numFmtId="2" fontId="6" fillId="4" borderId="7" xfId="0" applyNumberFormat="1" applyFont="1" applyFill="1" applyBorder="1" applyAlignment="1">
      <alignment vertical="center" wrapText="1"/>
    </xf>
    <xf numFmtId="0" fontId="18" fillId="0" borderId="1" xfId="1" applyNumberFormat="1" applyFont="1" applyFill="1" applyBorder="1" applyAlignment="1">
      <alignment horizontal="center" vertical="center" wrapText="1"/>
    </xf>
    <xf numFmtId="0" fontId="15" fillId="0" borderId="1" xfId="1" applyNumberFormat="1" applyFont="1" applyFill="1" applyBorder="1" applyAlignment="1">
      <alignment horizontal="center"/>
    </xf>
    <xf numFmtId="0" fontId="18" fillId="0" borderId="1" xfId="3" applyFont="1" applyFill="1" applyBorder="1" applyAlignment="1">
      <alignment vertical="center" wrapText="1"/>
    </xf>
    <xf numFmtId="166" fontId="15" fillId="0" borderId="1" xfId="1" applyNumberFormat="1" applyFont="1" applyFill="1" applyBorder="1" applyAlignment="1">
      <alignment horizontal="center" vertical="center"/>
    </xf>
    <xf numFmtId="0" fontId="15" fillId="0" borderId="0" xfId="1" applyNumberFormat="1" applyFont="1" applyFill="1" applyAlignment="1">
      <alignment horizontal="center"/>
    </xf>
    <xf numFmtId="0" fontId="15" fillId="0" borderId="1" xfId="3" applyFont="1" applyFill="1" applyBorder="1" applyAlignment="1">
      <alignment horizontal="right" vertical="center" wrapText="1"/>
    </xf>
    <xf numFmtId="0" fontId="15" fillId="0" borderId="14" xfId="3" applyFont="1" applyFill="1" applyBorder="1" applyAlignment="1">
      <alignment vertical="center" wrapText="1"/>
    </xf>
    <xf numFmtId="164" fontId="15" fillId="0" borderId="19" xfId="1" applyFont="1" applyFill="1" applyBorder="1" applyAlignment="1">
      <alignment vertical="center" wrapText="1"/>
    </xf>
    <xf numFmtId="0" fontId="15" fillId="0" borderId="0" xfId="1" applyNumberFormat="1" applyFont="1" applyFill="1"/>
    <xf numFmtId="0" fontId="18" fillId="2" borderId="8" xfId="1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0" borderId="12" xfId="1" applyNumberFormat="1" applyFont="1" applyFill="1" applyBorder="1" applyAlignment="1">
      <alignment horizontal="right" vertical="center"/>
    </xf>
    <xf numFmtId="0" fontId="15" fillId="2" borderId="12" xfId="1" applyNumberFormat="1" applyFont="1" applyFill="1" applyBorder="1" applyAlignment="1">
      <alignment horizontal="center" vertical="center"/>
    </xf>
    <xf numFmtId="0" fontId="15" fillId="2" borderId="12" xfId="1" applyNumberFormat="1" applyFont="1" applyFill="1" applyBorder="1" applyAlignment="1">
      <alignment horizontal="right" vertical="center"/>
    </xf>
    <xf numFmtId="166" fontId="15" fillId="2" borderId="3" xfId="1" applyNumberFormat="1" applyFont="1" applyFill="1" applyBorder="1" applyAlignment="1">
      <alignment horizontal="right" vertical="center"/>
    </xf>
    <xf numFmtId="166" fontId="15" fillId="0" borderId="3" xfId="1" applyNumberFormat="1" applyFont="1" applyFill="1" applyBorder="1" applyAlignment="1">
      <alignment horizontal="right" vertical="center"/>
    </xf>
    <xf numFmtId="0" fontId="27" fillId="3" borderId="3" xfId="0" applyFont="1" applyFill="1" applyBorder="1" applyAlignment="1">
      <alignment horizontal="left" vertical="center" wrapText="1"/>
    </xf>
    <xf numFmtId="0" fontId="15" fillId="2" borderId="3" xfId="1" applyNumberFormat="1" applyFont="1" applyFill="1" applyBorder="1" applyAlignment="1">
      <alignment horizontal="right" vertical="center"/>
    </xf>
    <xf numFmtId="0" fontId="27" fillId="3" borderId="3" xfId="0" quotePrefix="1" applyFont="1" applyFill="1" applyBorder="1" applyAlignment="1">
      <alignment horizontal="left" vertical="center" wrapText="1"/>
    </xf>
    <xf numFmtId="164" fontId="15" fillId="2" borderId="3" xfId="1" applyFont="1" applyFill="1" applyBorder="1" applyAlignment="1">
      <alignment horizontal="right" vertical="center"/>
    </xf>
    <xf numFmtId="164" fontId="15" fillId="0" borderId="3" xfId="1" applyFont="1" applyFill="1" applyBorder="1" applyAlignment="1">
      <alignment horizontal="right" vertical="center"/>
    </xf>
    <xf numFmtId="0" fontId="15" fillId="0" borderId="3" xfId="1" applyNumberFormat="1" applyFont="1" applyFill="1" applyBorder="1" applyAlignment="1">
      <alignment horizontal="right" vertical="center"/>
    </xf>
    <xf numFmtId="0" fontId="26" fillId="3" borderId="3" xfId="0" applyFont="1" applyFill="1" applyBorder="1" applyAlignment="1">
      <alignment horizontal="left" vertical="center"/>
    </xf>
    <xf numFmtId="0" fontId="27" fillId="3" borderId="16" xfId="0" applyFont="1" applyFill="1" applyBorder="1" applyAlignment="1">
      <alignment horizontal="left" vertical="center" wrapText="1"/>
    </xf>
    <xf numFmtId="0" fontId="19" fillId="0" borderId="16" xfId="1" applyNumberFormat="1" applyFont="1" applyFill="1" applyBorder="1" applyAlignment="1">
      <alignment horizontal="right" vertical="center"/>
    </xf>
    <xf numFmtId="0" fontId="19" fillId="0" borderId="1" xfId="1" applyNumberFormat="1" applyFont="1" applyFill="1" applyBorder="1" applyAlignment="1">
      <alignment horizontal="center" vertical="center"/>
    </xf>
    <xf numFmtId="0" fontId="19" fillId="2" borderId="1" xfId="1" applyNumberFormat="1" applyFont="1" applyFill="1" applyBorder="1" applyAlignment="1">
      <alignment horizontal="center" vertical="center"/>
    </xf>
    <xf numFmtId="0" fontId="26" fillId="3" borderId="12" xfId="0" applyFont="1" applyFill="1" applyBorder="1" applyAlignment="1">
      <alignment horizontal="center" vertical="center" wrapText="1"/>
    </xf>
    <xf numFmtId="0" fontId="26" fillId="3" borderId="12" xfId="0" applyFont="1" applyFill="1" applyBorder="1" applyAlignment="1">
      <alignment vertical="center" wrapText="1"/>
    </xf>
    <xf numFmtId="0" fontId="19" fillId="0" borderId="12" xfId="1" applyNumberFormat="1" applyFont="1" applyFill="1" applyBorder="1" applyAlignment="1">
      <alignment horizontal="center" vertical="center"/>
    </xf>
    <xf numFmtId="0" fontId="19" fillId="2" borderId="12" xfId="1" applyNumberFormat="1" applyFont="1" applyFill="1" applyBorder="1" applyAlignment="1">
      <alignment horizontal="center" vertical="center"/>
    </xf>
    <xf numFmtId="0" fontId="27" fillId="3" borderId="3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vertical="center" wrapText="1"/>
    </xf>
    <xf numFmtId="0" fontId="28" fillId="3" borderId="3" xfId="0" applyFont="1" applyFill="1" applyBorder="1" applyAlignment="1">
      <alignment horizontal="center" vertical="center" wrapText="1"/>
    </xf>
    <xf numFmtId="0" fontId="28" fillId="0" borderId="3" xfId="0" applyFont="1" applyBorder="1" applyAlignment="1">
      <alignment vertical="center"/>
    </xf>
    <xf numFmtId="0" fontId="28" fillId="0" borderId="3" xfId="0" quotePrefix="1" applyFont="1" applyBorder="1" applyAlignment="1">
      <alignment vertical="center"/>
    </xf>
    <xf numFmtId="0" fontId="28" fillId="3" borderId="3" xfId="0" applyFont="1" applyFill="1" applyBorder="1" applyAlignment="1">
      <alignment vertical="center" wrapText="1"/>
    </xf>
    <xf numFmtId="0" fontId="28" fillId="3" borderId="3" xfId="0" quotePrefix="1" applyFont="1" applyFill="1" applyBorder="1" applyAlignment="1">
      <alignment vertical="center" wrapText="1"/>
    </xf>
    <xf numFmtId="0" fontId="27" fillId="0" borderId="3" xfId="0" applyFont="1" applyBorder="1" applyAlignment="1">
      <alignment vertical="center"/>
    </xf>
    <xf numFmtId="0" fontId="28" fillId="3" borderId="16" xfId="0" applyFont="1" applyFill="1" applyBorder="1" applyAlignment="1">
      <alignment horizontal="center" vertical="center" wrapText="1"/>
    </xf>
    <xf numFmtId="0" fontId="28" fillId="3" borderId="16" xfId="0" applyFont="1" applyFill="1" applyBorder="1" applyAlignment="1">
      <alignment horizontal="justify" vertical="center" wrapText="1"/>
    </xf>
    <xf numFmtId="164" fontId="15" fillId="0" borderId="16" xfId="1" applyFont="1" applyFill="1" applyBorder="1" applyAlignment="1">
      <alignment horizontal="right" vertical="center"/>
    </xf>
    <xf numFmtId="164" fontId="15" fillId="2" borderId="16" xfId="1" applyFont="1" applyFill="1" applyBorder="1" applyAlignment="1">
      <alignment horizontal="right" vertical="center"/>
    </xf>
    <xf numFmtId="0" fontId="26" fillId="3" borderId="1" xfId="0" applyFont="1" applyFill="1" applyBorder="1" applyAlignment="1">
      <alignment horizontal="center" vertical="center" wrapText="1"/>
    </xf>
    <xf numFmtId="0" fontId="15" fillId="2" borderId="1" xfId="1" applyNumberFormat="1" applyFont="1" applyFill="1" applyBorder="1" applyAlignment="1">
      <alignment horizontal="right" vertical="center"/>
    </xf>
    <xf numFmtId="0" fontId="19" fillId="2" borderId="1" xfId="1" applyNumberFormat="1" applyFont="1" applyFill="1" applyBorder="1" applyAlignment="1">
      <alignment horizontal="right" vertical="center"/>
    </xf>
    <xf numFmtId="166" fontId="15" fillId="0" borderId="1" xfId="1" applyNumberFormat="1" applyFont="1" applyFill="1" applyBorder="1" applyAlignment="1">
      <alignment horizontal="right" vertical="center"/>
    </xf>
    <xf numFmtId="0" fontId="27" fillId="3" borderId="12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vertical="center" wrapText="1"/>
    </xf>
    <xf numFmtId="0" fontId="27" fillId="3" borderId="16" xfId="0" applyFont="1" applyFill="1" applyBorder="1" applyAlignment="1">
      <alignment horizontal="center" vertical="center" wrapText="1"/>
    </xf>
    <xf numFmtId="0" fontId="27" fillId="3" borderId="16" xfId="0" applyFont="1" applyFill="1" applyBorder="1" applyAlignment="1">
      <alignment vertical="center" wrapText="1"/>
    </xf>
    <xf numFmtId="0" fontId="15" fillId="2" borderId="12" xfId="1" applyNumberFormat="1" applyFont="1" applyFill="1" applyBorder="1" applyAlignment="1">
      <alignment vertical="center"/>
    </xf>
    <xf numFmtId="166" fontId="15" fillId="0" borderId="12" xfId="1" applyNumberFormat="1" applyFont="1" applyFill="1" applyBorder="1" applyAlignment="1">
      <alignment vertical="center"/>
    </xf>
    <xf numFmtId="0" fontId="15" fillId="2" borderId="3" xfId="1" applyNumberFormat="1" applyFont="1" applyFill="1" applyBorder="1" applyAlignment="1">
      <alignment vertical="center"/>
    </xf>
    <xf numFmtId="164" fontId="15" fillId="2" borderId="3" xfId="1" applyFont="1" applyFill="1" applyBorder="1" applyAlignment="1">
      <alignment vertical="center"/>
    </xf>
    <xf numFmtId="166" fontId="15" fillId="0" borderId="3" xfId="1" applyNumberFormat="1" applyFont="1" applyFill="1" applyBorder="1" applyAlignment="1">
      <alignment vertical="center"/>
    </xf>
    <xf numFmtId="164" fontId="15" fillId="2" borderId="16" xfId="1" applyFont="1" applyFill="1" applyBorder="1" applyAlignment="1">
      <alignment vertical="center"/>
    </xf>
    <xf numFmtId="164" fontId="15" fillId="0" borderId="3" xfId="1" applyFont="1" applyFill="1" applyBorder="1" applyAlignment="1">
      <alignment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vertical="center" wrapText="1"/>
    </xf>
    <xf numFmtId="2" fontId="15" fillId="0" borderId="3" xfId="1" applyNumberFormat="1" applyFont="1" applyFill="1" applyBorder="1" applyAlignment="1">
      <alignment vertical="center"/>
    </xf>
    <xf numFmtId="164" fontId="15" fillId="0" borderId="3" xfId="1" applyFont="1" applyFill="1" applyBorder="1" applyAlignment="1">
      <alignment vertical="center" wrapText="1"/>
    </xf>
    <xf numFmtId="2" fontId="15" fillId="0" borderId="16" xfId="3" applyNumberFormat="1" applyFont="1" applyFill="1" applyBorder="1" applyAlignment="1">
      <alignment vertical="center" wrapText="1"/>
    </xf>
    <xf numFmtId="0" fontId="19" fillId="0" borderId="3" xfId="3" applyFont="1" applyFill="1" applyBorder="1" applyAlignment="1">
      <alignment horizontal="center" vertical="center" wrapText="1"/>
    </xf>
    <xf numFmtId="0" fontId="15" fillId="0" borderId="3" xfId="1" applyNumberFormat="1" applyFont="1" applyFill="1" applyBorder="1" applyAlignment="1">
      <alignment vertical="center"/>
    </xf>
    <xf numFmtId="0" fontId="15" fillId="0" borderId="12" xfId="1" applyNumberFormat="1" applyFont="1" applyFill="1" applyBorder="1" applyAlignment="1">
      <alignment vertical="center"/>
    </xf>
    <xf numFmtId="0" fontId="15" fillId="0" borderId="12" xfId="1" applyNumberFormat="1" applyFont="1" applyFill="1" applyBorder="1" applyAlignment="1">
      <alignment vertical="center" wrapText="1"/>
    </xf>
    <xf numFmtId="2" fontId="15" fillId="0" borderId="3" xfId="1" applyNumberFormat="1" applyFont="1" applyFill="1" applyBorder="1" applyAlignment="1">
      <alignment vertical="center" wrapText="1"/>
    </xf>
    <xf numFmtId="0" fontId="15" fillId="0" borderId="3" xfId="3" applyFont="1" applyFill="1" applyBorder="1" applyAlignment="1">
      <alignment horizontal="center" vertical="center" wrapText="1"/>
    </xf>
    <xf numFmtId="2" fontId="19" fillId="0" borderId="3" xfId="3" applyNumberFormat="1" applyFont="1" applyFill="1" applyBorder="1" applyAlignment="1">
      <alignment vertical="center" wrapText="1"/>
    </xf>
    <xf numFmtId="0" fontId="15" fillId="0" borderId="20" xfId="3" applyFont="1" applyFill="1" applyBorder="1" applyAlignment="1">
      <alignment horizontal="center" vertical="center" wrapText="1"/>
    </xf>
    <xf numFmtId="2" fontId="15" fillId="0" borderId="3" xfId="3" applyNumberFormat="1" applyFont="1" applyFill="1" applyBorder="1" applyAlignment="1">
      <alignment vertical="center" wrapText="1"/>
    </xf>
    <xf numFmtId="165" fontId="19" fillId="0" borderId="3" xfId="3" applyNumberFormat="1" applyFont="1" applyFill="1" applyBorder="1" applyAlignment="1">
      <alignment vertical="center" wrapText="1"/>
    </xf>
    <xf numFmtId="4" fontId="15" fillId="0" borderId="21" xfId="3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vertical="center" wrapText="1"/>
    </xf>
    <xf numFmtId="167" fontId="15" fillId="0" borderId="14" xfId="1" applyNumberFormat="1" applyFont="1" applyFill="1" applyBorder="1" applyAlignment="1">
      <alignment vertical="center" wrapText="1"/>
    </xf>
    <xf numFmtId="169" fontId="15" fillId="0" borderId="14" xfId="1" applyNumberFormat="1" applyFont="1" applyFill="1" applyBorder="1" applyAlignment="1">
      <alignment vertical="center" wrapText="1"/>
    </xf>
    <xf numFmtId="168" fontId="15" fillId="0" borderId="3" xfId="1" applyNumberFormat="1" applyFont="1" applyFill="1" applyBorder="1" applyAlignment="1">
      <alignment vertical="center"/>
    </xf>
    <xf numFmtId="0" fontId="15" fillId="0" borderId="3" xfId="1" applyNumberFormat="1" applyFont="1" applyFill="1" applyBorder="1" applyAlignment="1">
      <alignment vertical="center" wrapText="1"/>
    </xf>
    <xf numFmtId="0" fontId="15" fillId="0" borderId="14" xfId="1" applyNumberFormat="1" applyFont="1" applyFill="1" applyBorder="1" applyAlignment="1">
      <alignment vertical="center" wrapText="1"/>
    </xf>
    <xf numFmtId="0" fontId="15" fillId="2" borderId="16" xfId="1" applyNumberFormat="1" applyFont="1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vertical="center" wrapText="1"/>
    </xf>
    <xf numFmtId="166" fontId="27" fillId="0" borderId="1" xfId="1" applyNumberFormat="1" applyFont="1" applyFill="1" applyBorder="1" applyAlignment="1">
      <alignment vertical="center"/>
    </xf>
    <xf numFmtId="0" fontId="18" fillId="2" borderId="1" xfId="0" applyFont="1" applyFill="1" applyBorder="1" applyAlignment="1"/>
    <xf numFmtId="0" fontId="18" fillId="0" borderId="1" xfId="0" applyFont="1" applyFill="1" applyBorder="1" applyAlignment="1"/>
    <xf numFmtId="0" fontId="27" fillId="3" borderId="3" xfId="0" applyFont="1" applyFill="1" applyBorder="1" applyAlignment="1">
      <alignment horizontal="center" vertical="center"/>
    </xf>
    <xf numFmtId="0" fontId="27" fillId="3" borderId="16" xfId="0" applyFont="1" applyFill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3" borderId="11" xfId="0" applyFont="1" applyFill="1" applyBorder="1" applyAlignment="1">
      <alignment horizontal="center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8" fillId="3" borderId="13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justify" vertical="center" wrapText="1"/>
    </xf>
    <xf numFmtId="0" fontId="15" fillId="0" borderId="3" xfId="0" applyFont="1" applyFill="1" applyBorder="1" applyAlignment="1">
      <alignment horizontal="justify" vertical="center" wrapText="1"/>
    </xf>
    <xf numFmtId="0" fontId="18" fillId="2" borderId="1" xfId="0" applyFont="1" applyFill="1" applyBorder="1" applyAlignment="1">
      <alignment horizontal="justify" vertical="center"/>
    </xf>
    <xf numFmtId="0" fontId="15" fillId="2" borderId="1" xfId="0" applyFont="1" applyFill="1" applyBorder="1" applyAlignment="1">
      <alignment horizontal="justify" vertical="center" wrapText="1"/>
    </xf>
    <xf numFmtId="166" fontId="27" fillId="0" borderId="1" xfId="1" applyNumberFormat="1" applyFont="1" applyFill="1" applyBorder="1" applyAlignment="1">
      <alignment horizontal="right" vertical="center"/>
    </xf>
    <xf numFmtId="0" fontId="15" fillId="2" borderId="0" xfId="0" applyFont="1" applyFill="1" applyAlignment="1">
      <alignment horizontal="center" vertical="center"/>
    </xf>
    <xf numFmtId="0" fontId="20" fillId="0" borderId="16" xfId="1" applyNumberFormat="1" applyFont="1" applyFill="1" applyBorder="1" applyAlignment="1">
      <alignment vertical="center"/>
    </xf>
    <xf numFmtId="0" fontId="15" fillId="2" borderId="8" xfId="1" applyNumberFormat="1" applyFont="1" applyFill="1" applyBorder="1" applyAlignment="1">
      <alignment horizontal="center"/>
    </xf>
    <xf numFmtId="0" fontId="18" fillId="2" borderId="8" xfId="3" applyFont="1" applyFill="1" applyBorder="1" applyAlignment="1">
      <alignment vertical="center" wrapText="1"/>
    </xf>
    <xf numFmtId="0" fontId="15" fillId="2" borderId="11" xfId="1" applyNumberFormat="1" applyFont="1" applyFill="1" applyBorder="1" applyAlignment="1">
      <alignment horizontal="right" vertical="center"/>
    </xf>
    <xf numFmtId="166" fontId="15" fillId="0" borderId="13" xfId="1" applyNumberFormat="1" applyFont="1" applyFill="1" applyBorder="1" applyAlignment="1">
      <alignment horizontal="right" vertical="center"/>
    </xf>
    <xf numFmtId="164" fontId="15" fillId="0" borderId="13" xfId="1" applyFont="1" applyFill="1" applyBorder="1" applyAlignment="1">
      <alignment horizontal="right" vertical="center"/>
    </xf>
    <xf numFmtId="0" fontId="19" fillId="2" borderId="8" xfId="1" applyNumberFormat="1" applyFont="1" applyFill="1" applyBorder="1" applyAlignment="1">
      <alignment horizontal="center" vertical="center"/>
    </xf>
    <xf numFmtId="0" fontId="19" fillId="2" borderId="11" xfId="1" applyNumberFormat="1" applyFont="1" applyFill="1" applyBorder="1" applyAlignment="1">
      <alignment horizontal="center" vertical="center"/>
    </xf>
    <xf numFmtId="0" fontId="15" fillId="2" borderId="13" xfId="1" applyNumberFormat="1" applyFont="1" applyFill="1" applyBorder="1" applyAlignment="1">
      <alignment horizontal="right" vertical="center"/>
    </xf>
    <xf numFmtId="164" fontId="15" fillId="2" borderId="13" xfId="1" applyFont="1" applyFill="1" applyBorder="1" applyAlignment="1">
      <alignment horizontal="right" vertical="center"/>
    </xf>
    <xf numFmtId="164" fontId="15" fillId="2" borderId="15" xfId="1" applyFont="1" applyFill="1" applyBorder="1" applyAlignment="1">
      <alignment horizontal="right" vertical="center"/>
    </xf>
    <xf numFmtId="0" fontId="19" fillId="2" borderId="8" xfId="1" applyNumberFormat="1" applyFont="1" applyFill="1" applyBorder="1" applyAlignment="1">
      <alignment horizontal="right" vertical="center"/>
    </xf>
    <xf numFmtId="164" fontId="15" fillId="2" borderId="11" xfId="1" applyFont="1" applyFill="1" applyBorder="1" applyAlignment="1">
      <alignment horizontal="right" vertical="center"/>
    </xf>
    <xf numFmtId="164" fontId="15" fillId="2" borderId="8" xfId="1" applyFont="1" applyFill="1" applyBorder="1" applyAlignment="1">
      <alignment horizontal="center" vertical="center"/>
    </xf>
    <xf numFmtId="166" fontId="15" fillId="2" borderId="11" xfId="1" applyNumberFormat="1" applyFont="1" applyFill="1" applyBorder="1" applyAlignment="1">
      <alignment vertical="center"/>
    </xf>
    <xf numFmtId="164" fontId="15" fillId="2" borderId="13" xfId="1" applyFont="1" applyFill="1" applyBorder="1" applyAlignment="1">
      <alignment vertical="center"/>
    </xf>
    <xf numFmtId="164" fontId="15" fillId="0" borderId="11" xfId="1" applyFont="1" applyFill="1" applyBorder="1" applyAlignment="1">
      <alignment vertical="center"/>
    </xf>
    <xf numFmtId="164" fontId="15" fillId="2" borderId="11" xfId="1" applyFont="1" applyFill="1" applyBorder="1" applyAlignment="1">
      <alignment vertical="center"/>
    </xf>
    <xf numFmtId="166" fontId="15" fillId="2" borderId="13" xfId="1" applyNumberFormat="1" applyFont="1" applyFill="1" applyBorder="1" applyAlignment="1">
      <alignment vertical="center"/>
    </xf>
    <xf numFmtId="164" fontId="15" fillId="2" borderId="15" xfId="1" applyFont="1" applyFill="1" applyBorder="1" applyAlignment="1">
      <alignment vertical="center"/>
    </xf>
    <xf numFmtId="166" fontId="27" fillId="0" borderId="8" xfId="1" applyNumberFormat="1" applyFont="1" applyFill="1" applyBorder="1" applyAlignment="1">
      <alignment vertical="center"/>
    </xf>
    <xf numFmtId="0" fontId="18" fillId="2" borderId="8" xfId="0" applyFont="1" applyFill="1" applyBorder="1" applyAlignment="1"/>
    <xf numFmtId="165" fontId="15" fillId="2" borderId="3" xfId="1" applyNumberFormat="1" applyFont="1" applyFill="1" applyBorder="1" applyAlignment="1">
      <alignment horizontal="center" vertical="center" wrapText="1"/>
    </xf>
    <xf numFmtId="165" fontId="15" fillId="0" borderId="1" xfId="1" applyNumberFormat="1" applyFont="1" applyFill="1" applyBorder="1" applyAlignment="1">
      <alignment horizontal="center" vertical="center" wrapText="1"/>
    </xf>
    <xf numFmtId="0" fontId="15" fillId="2" borderId="6" xfId="0" applyFont="1" applyFill="1" applyBorder="1"/>
    <xf numFmtId="0" fontId="28" fillId="0" borderId="3" xfId="0" applyFont="1" applyBorder="1" applyAlignment="1">
      <alignment vertical="center" wrapText="1"/>
    </xf>
    <xf numFmtId="4" fontId="15" fillId="0" borderId="3" xfId="0" applyNumberFormat="1" applyFont="1" applyFill="1" applyBorder="1" applyAlignment="1">
      <alignment horizontal="right" vertical="center"/>
    </xf>
    <xf numFmtId="0" fontId="15" fillId="0" borderId="1" xfId="1" applyNumberFormat="1" applyFont="1" applyFill="1" applyBorder="1" applyAlignment="1">
      <alignment horizontal="right" vertical="center"/>
    </xf>
    <xf numFmtId="166" fontId="15" fillId="2" borderId="1" xfId="1" applyNumberFormat="1" applyFont="1" applyFill="1" applyBorder="1" applyAlignment="1">
      <alignment horizontal="right" vertical="center"/>
    </xf>
    <xf numFmtId="0" fontId="15" fillId="2" borderId="8" xfId="1" applyNumberFormat="1" applyFont="1" applyFill="1" applyBorder="1" applyAlignment="1">
      <alignment horizontal="right" vertical="center"/>
    </xf>
    <xf numFmtId="164" fontId="15" fillId="2" borderId="1" xfId="1" applyFont="1" applyFill="1" applyBorder="1" applyAlignment="1">
      <alignment horizontal="right" vertical="center"/>
    </xf>
    <xf numFmtId="164" fontId="15" fillId="0" borderId="1" xfId="1" applyFont="1" applyFill="1" applyBorder="1" applyAlignment="1">
      <alignment horizontal="right" vertical="center"/>
    </xf>
    <xf numFmtId="0" fontId="26" fillId="3" borderId="1" xfId="0" applyFont="1" applyFill="1" applyBorder="1" applyAlignment="1">
      <alignment horizontal="left" vertical="center" wrapText="1"/>
    </xf>
    <xf numFmtId="0" fontId="20" fillId="2" borderId="1" xfId="3" applyFont="1" applyFill="1" applyBorder="1" applyAlignment="1">
      <alignment vertical="center" wrapText="1"/>
    </xf>
    <xf numFmtId="0" fontId="27" fillId="0" borderId="3" xfId="0" applyFont="1" applyBorder="1" applyAlignment="1">
      <alignment vertical="center" wrapText="1"/>
    </xf>
    <xf numFmtId="170" fontId="15" fillId="2" borderId="3" xfId="1" applyNumberFormat="1" applyFont="1" applyFill="1" applyBorder="1" applyAlignment="1">
      <alignment horizontal="right" vertical="center"/>
    </xf>
    <xf numFmtId="0" fontId="30" fillId="3" borderId="3" xfId="0" applyFont="1" applyFill="1" applyBorder="1" applyAlignment="1">
      <alignment horizontal="center" vertical="center"/>
    </xf>
    <xf numFmtId="0" fontId="28" fillId="3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8" fillId="2" borderId="5" xfId="4" applyFont="1" applyFill="1" applyBorder="1" applyAlignment="1">
      <alignment horizontal="center" vertical="center" wrapText="1"/>
    </xf>
    <xf numFmtId="0" fontId="18" fillId="2" borderId="7" xfId="4" applyFont="1" applyFill="1" applyBorder="1" applyAlignment="1">
      <alignment horizontal="center" vertical="center" wrapText="1"/>
    </xf>
    <xf numFmtId="0" fontId="15" fillId="0" borderId="17" xfId="1" applyNumberFormat="1" applyFont="1" applyFill="1" applyBorder="1" applyAlignment="1">
      <alignment horizontal="center" vertical="center" wrapText="1"/>
    </xf>
    <xf numFmtId="0" fontId="15" fillId="0" borderId="18" xfId="1" applyNumberFormat="1" applyFont="1" applyFill="1" applyBorder="1" applyAlignment="1">
      <alignment horizontal="center" vertical="center" wrapText="1"/>
    </xf>
    <xf numFmtId="0" fontId="18" fillId="2" borderId="5" xfId="3" applyFont="1" applyFill="1" applyBorder="1" applyAlignment="1">
      <alignment horizontal="center" vertical="center" wrapText="1"/>
    </xf>
    <xf numFmtId="0" fontId="18" fillId="2" borderId="6" xfId="3" applyFont="1" applyFill="1" applyBorder="1" applyAlignment="1">
      <alignment horizontal="center" vertical="center" wrapText="1"/>
    </xf>
    <xf numFmtId="0" fontId="18" fillId="2" borderId="7" xfId="3" applyFont="1" applyFill="1" applyBorder="1" applyAlignment="1">
      <alignment horizontal="center" vertical="center" wrapText="1"/>
    </xf>
    <xf numFmtId="165" fontId="16" fillId="2" borderId="0" xfId="2" applyNumberFormat="1" applyFont="1" applyFill="1" applyBorder="1" applyAlignment="1">
      <alignment horizontal="center" wrapText="1"/>
    </xf>
    <xf numFmtId="1" fontId="17" fillId="2" borderId="0" xfId="2" applyFont="1" applyFill="1" applyBorder="1" applyAlignment="1">
      <alignment horizontal="center"/>
    </xf>
    <xf numFmtId="1" fontId="18" fillId="2" borderId="5" xfId="2" applyFont="1" applyFill="1" applyBorder="1" applyAlignment="1">
      <alignment horizontal="center" vertical="center"/>
    </xf>
    <xf numFmtId="1" fontId="18" fillId="2" borderId="7" xfId="2" applyFont="1" applyFill="1" applyBorder="1" applyAlignment="1">
      <alignment horizontal="center" vertical="center"/>
    </xf>
    <xf numFmtId="0" fontId="18" fillId="0" borderId="5" xfId="1" applyNumberFormat="1" applyFont="1" applyFill="1" applyBorder="1" applyAlignment="1">
      <alignment horizontal="center" vertical="center" wrapText="1"/>
    </xf>
    <xf numFmtId="0" fontId="18" fillId="0" borderId="7" xfId="1" applyNumberFormat="1" applyFont="1" applyFill="1" applyBorder="1" applyAlignment="1">
      <alignment horizontal="center" vertical="center" wrapText="1"/>
    </xf>
    <xf numFmtId="0" fontId="18" fillId="2" borderId="8" xfId="1" applyNumberFormat="1" applyFont="1" applyFill="1" applyBorder="1" applyAlignment="1">
      <alignment horizontal="center" vertical="center" wrapText="1"/>
    </xf>
    <xf numFmtId="0" fontId="18" fillId="2" borderId="9" xfId="1" applyNumberFormat="1" applyFont="1" applyFill="1" applyBorder="1" applyAlignment="1">
      <alignment horizontal="center" vertical="center" wrapText="1"/>
    </xf>
    <xf numFmtId="0" fontId="18" fillId="2" borderId="10" xfId="1" applyNumberFormat="1" applyFont="1" applyFill="1" applyBorder="1" applyAlignment="1">
      <alignment horizontal="center" vertical="center" wrapText="1"/>
    </xf>
    <xf numFmtId="0" fontId="15" fillId="0" borderId="16" xfId="3" applyFont="1" applyFill="1" applyBorder="1" applyAlignment="1">
      <alignment horizontal="right" vertical="center" wrapText="1"/>
    </xf>
    <xf numFmtId="164" fontId="15" fillId="0" borderId="12" xfId="1" applyFont="1" applyFill="1" applyBorder="1" applyAlignment="1">
      <alignment horizontal="right" vertical="center"/>
    </xf>
  </cellXfs>
  <cellStyles count="5">
    <cellStyle name="Comma" xfId="1" builtinId="3"/>
    <cellStyle name="Normal" xfId="0" builtinId="0"/>
    <cellStyle name="Normal_Bieu BC cap Huyen - Xa " xfId="2"/>
    <cellStyle name="Normal_Sheet1" xfId="4"/>
    <cellStyle name="Normal_Sheet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zoomScale="70" zoomScaleNormal="70" workbookViewId="0">
      <pane ySplit="5" topLeftCell="A7" activePane="bottomLeft" state="frozen"/>
      <selection pane="bottomLeft" activeCell="J9" sqref="J9"/>
    </sheetView>
  </sheetViews>
  <sheetFormatPr defaultColWidth="9.140625" defaultRowHeight="15.75" x14ac:dyDescent="0.25"/>
  <cols>
    <col min="1" max="1" width="5.7109375" style="1" customWidth="1"/>
    <col min="2" max="2" width="62.28515625" style="1" customWidth="1"/>
    <col min="3" max="3" width="11.5703125" style="1" customWidth="1"/>
    <col min="4" max="4" width="16.85546875" style="1" customWidth="1"/>
    <col min="5" max="6" width="12.140625" style="1" customWidth="1"/>
    <col min="7" max="7" width="23" style="1" hidden="1" customWidth="1"/>
    <col min="8" max="16384" width="9.140625" style="1"/>
  </cols>
  <sheetData>
    <row r="1" spans="1:8" x14ac:dyDescent="0.25">
      <c r="A1" s="209" t="s">
        <v>26</v>
      </c>
      <c r="B1" s="209"/>
    </row>
    <row r="2" spans="1:8" x14ac:dyDescent="0.25">
      <c r="A2" s="208" t="s">
        <v>58</v>
      </c>
      <c r="B2" s="208"/>
      <c r="C2" s="208"/>
      <c r="D2" s="208"/>
      <c r="E2" s="208"/>
      <c r="F2" s="208"/>
      <c r="G2" s="208"/>
      <c r="H2" s="6"/>
    </row>
    <row r="3" spans="1:8" x14ac:dyDescent="0.25">
      <c r="A3" s="210" t="s">
        <v>149</v>
      </c>
      <c r="B3" s="210"/>
      <c r="C3" s="210"/>
      <c r="D3" s="210"/>
      <c r="E3" s="210"/>
      <c r="F3" s="210"/>
      <c r="G3" s="210"/>
      <c r="H3" s="6"/>
    </row>
    <row r="5" spans="1:8" s="2" customFormat="1" ht="80.25" customHeight="1" x14ac:dyDescent="0.25">
      <c r="A5" s="3" t="s">
        <v>3</v>
      </c>
      <c r="B5" s="3" t="s">
        <v>0</v>
      </c>
      <c r="C5" s="3" t="s">
        <v>1</v>
      </c>
      <c r="D5" s="3" t="s">
        <v>2</v>
      </c>
      <c r="E5" s="3" t="s">
        <v>31</v>
      </c>
      <c r="F5" s="3" t="s">
        <v>56</v>
      </c>
      <c r="G5" s="3" t="s">
        <v>32</v>
      </c>
    </row>
    <row r="6" spans="1:8" s="2" customFormat="1" ht="76.5" customHeight="1" x14ac:dyDescent="0.25">
      <c r="A6" s="13" t="s">
        <v>41</v>
      </c>
      <c r="B6" s="14" t="s">
        <v>42</v>
      </c>
      <c r="C6" s="13"/>
      <c r="D6" s="13"/>
      <c r="E6" s="13"/>
      <c r="F6" s="13"/>
      <c r="G6" s="13"/>
    </row>
    <row r="7" spans="1:8" s="2" customFormat="1" ht="76.5" customHeight="1" x14ac:dyDescent="0.25">
      <c r="A7" s="11">
        <v>1</v>
      </c>
      <c r="B7" s="12" t="s">
        <v>43</v>
      </c>
      <c r="C7" s="11" t="s">
        <v>25</v>
      </c>
      <c r="D7" s="11" t="s">
        <v>44</v>
      </c>
      <c r="E7" s="11" t="s">
        <v>45</v>
      </c>
      <c r="F7" s="211" t="s">
        <v>150</v>
      </c>
      <c r="G7" s="11" t="s">
        <v>46</v>
      </c>
    </row>
    <row r="8" spans="1:8" s="2" customFormat="1" ht="76.5" customHeight="1" x14ac:dyDescent="0.25">
      <c r="A8" s="11">
        <v>2</v>
      </c>
      <c r="B8" s="12" t="s">
        <v>47</v>
      </c>
      <c r="C8" s="11" t="s">
        <v>25</v>
      </c>
      <c r="D8" s="11" t="s">
        <v>44</v>
      </c>
      <c r="E8" s="11" t="s">
        <v>45</v>
      </c>
      <c r="F8" s="212"/>
      <c r="G8" s="11" t="s">
        <v>48</v>
      </c>
    </row>
    <row r="9" spans="1:8" s="7" customFormat="1" ht="103.5" customHeight="1" x14ac:dyDescent="0.25">
      <c r="A9" s="11">
        <v>3</v>
      </c>
      <c r="B9" s="12" t="s">
        <v>49</v>
      </c>
      <c r="C9" s="11" t="s">
        <v>25</v>
      </c>
      <c r="D9" s="11" t="s">
        <v>44</v>
      </c>
      <c r="E9" s="11" t="s">
        <v>45</v>
      </c>
      <c r="F9" s="213"/>
      <c r="G9" s="11" t="s">
        <v>50</v>
      </c>
    </row>
  </sheetData>
  <mergeCells count="4">
    <mergeCell ref="A2:G2"/>
    <mergeCell ref="A1:B1"/>
    <mergeCell ref="A3:G3"/>
    <mergeCell ref="F7:F9"/>
  </mergeCells>
  <pageMargins left="0.36" right="0.23" top="1.07" bottom="0.21" header="1.0900000000000001" footer="0.2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8"/>
  <sheetViews>
    <sheetView zoomScale="85" zoomScaleNormal="85" workbookViewId="0">
      <selection activeCell="F12" sqref="F12"/>
    </sheetView>
  </sheetViews>
  <sheetFormatPr defaultColWidth="9.140625" defaultRowHeight="15.75" x14ac:dyDescent="0.25"/>
  <cols>
    <col min="1" max="1" width="8.140625" style="1" customWidth="1"/>
    <col min="2" max="2" width="45.28515625" style="1" customWidth="1"/>
    <col min="3" max="3" width="16.42578125" style="1" customWidth="1"/>
    <col min="4" max="4" width="16.5703125" style="1" customWidth="1"/>
    <col min="5" max="6" width="20.28515625" style="1" customWidth="1"/>
    <col min="7" max="7" width="18" style="1" hidden="1" customWidth="1"/>
    <col min="8" max="16384" width="9.140625" style="1"/>
  </cols>
  <sheetData>
    <row r="1" spans="1:7" x14ac:dyDescent="0.25">
      <c r="A1" s="209" t="s">
        <v>29</v>
      </c>
      <c r="B1" s="209"/>
      <c r="G1" s="8"/>
    </row>
    <row r="2" spans="1:7" x14ac:dyDescent="0.25">
      <c r="A2" s="208" t="s">
        <v>51</v>
      </c>
      <c r="B2" s="208"/>
      <c r="C2" s="208"/>
      <c r="D2" s="208"/>
      <c r="E2" s="208"/>
      <c r="F2" s="208"/>
      <c r="G2" s="208"/>
    </row>
    <row r="3" spans="1:7" ht="21" customHeight="1" x14ac:dyDescent="0.25">
      <c r="A3" s="210" t="str">
        <f>'Nhiệm vụ'!A3:G3</f>
        <v>( Kèm theo Báo cáo số           /BC-SYT ngày         /6/2025 của Sở Y tế tỉnh Lai Châu)</v>
      </c>
      <c r="B3" s="210"/>
      <c r="C3" s="210"/>
      <c r="D3" s="210"/>
      <c r="E3" s="210"/>
      <c r="F3" s="210"/>
      <c r="G3" s="210"/>
    </row>
    <row r="5" spans="1:7" s="2" customFormat="1" ht="54.75" customHeight="1" x14ac:dyDescent="0.25">
      <c r="A5" s="3" t="s">
        <v>3</v>
      </c>
      <c r="B5" s="3" t="s">
        <v>0</v>
      </c>
      <c r="C5" s="3" t="s">
        <v>5</v>
      </c>
      <c r="D5" s="3" t="s">
        <v>33</v>
      </c>
      <c r="E5" s="3" t="s">
        <v>34</v>
      </c>
      <c r="F5" s="3" t="s">
        <v>57</v>
      </c>
      <c r="G5" s="3" t="s">
        <v>27</v>
      </c>
    </row>
    <row r="6" spans="1:7" ht="51" customHeight="1" x14ac:dyDescent="0.25">
      <c r="A6" s="4">
        <v>1</v>
      </c>
      <c r="B6" s="5" t="s">
        <v>6</v>
      </c>
      <c r="C6" s="4" t="s">
        <v>7</v>
      </c>
      <c r="D6" s="4" t="s">
        <v>52</v>
      </c>
      <c r="E6" s="29">
        <v>13.11</v>
      </c>
      <c r="F6" s="62">
        <f>644/498604*10000</f>
        <v>12.916061644110355</v>
      </c>
      <c r="G6" s="4" t="s">
        <v>25</v>
      </c>
    </row>
    <row r="7" spans="1:7" ht="41.25" customHeight="1" x14ac:dyDescent="0.25">
      <c r="A7" s="4">
        <v>2</v>
      </c>
      <c r="B7" s="5" t="s">
        <v>8</v>
      </c>
      <c r="C7" s="4" t="s">
        <v>9</v>
      </c>
      <c r="D7" s="4">
        <v>34.5</v>
      </c>
      <c r="E7" s="29">
        <v>33.090000000000003</v>
      </c>
      <c r="F7" s="63">
        <v>33.29</v>
      </c>
      <c r="G7" s="4" t="s">
        <v>25</v>
      </c>
    </row>
    <row r="8" spans="1:7" ht="41.25" customHeight="1" x14ac:dyDescent="0.25">
      <c r="A8" s="4">
        <v>3</v>
      </c>
      <c r="B8" s="5" t="s">
        <v>11</v>
      </c>
      <c r="C8" s="4" t="s">
        <v>10</v>
      </c>
      <c r="D8" s="4">
        <v>95.15</v>
      </c>
      <c r="E8" s="29">
        <v>95</v>
      </c>
      <c r="F8" s="63">
        <v>87.5</v>
      </c>
      <c r="G8" s="4" t="s">
        <v>28</v>
      </c>
    </row>
  </sheetData>
  <mergeCells count="3">
    <mergeCell ref="A2:G2"/>
    <mergeCell ref="A1:B1"/>
    <mergeCell ref="A3:G3"/>
  </mergeCells>
  <pageMargins left="0.52" right="0.38" top="1.1499999999999999" bottom="0.75" header="1.55" footer="0.3"/>
  <pageSetup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="55" zoomScaleNormal="55" workbookViewId="0">
      <selection activeCell="C20" sqref="C20"/>
    </sheetView>
  </sheetViews>
  <sheetFormatPr defaultColWidth="9.140625" defaultRowHeight="15.75" x14ac:dyDescent="0.25"/>
  <cols>
    <col min="1" max="1" width="5.28515625" style="1" customWidth="1"/>
    <col min="2" max="2" width="66.5703125" style="1" customWidth="1"/>
    <col min="3" max="3" width="11.140625" style="1" customWidth="1"/>
    <col min="4" max="4" width="10.85546875" style="1" customWidth="1"/>
    <col min="5" max="6" width="13" style="1" customWidth="1"/>
    <col min="7" max="7" width="23" style="1" hidden="1" customWidth="1"/>
    <col min="8" max="16384" width="9.140625" style="1"/>
  </cols>
  <sheetData>
    <row r="1" spans="1:7" x14ac:dyDescent="0.25">
      <c r="A1" s="209" t="s">
        <v>30</v>
      </c>
      <c r="B1" s="209"/>
      <c r="G1" s="8"/>
    </row>
    <row r="2" spans="1:7" x14ac:dyDescent="0.25">
      <c r="A2" s="208" t="s">
        <v>53</v>
      </c>
      <c r="B2" s="208"/>
      <c r="C2" s="208"/>
      <c r="D2" s="208"/>
      <c r="E2" s="208"/>
      <c r="F2" s="208"/>
      <c r="G2" s="208"/>
    </row>
    <row r="3" spans="1:7" x14ac:dyDescent="0.25">
      <c r="A3" s="210" t="str">
        <f>'Nhiệm vụ'!A3:G3</f>
        <v>( Kèm theo Báo cáo số           /BC-SYT ngày         /6/2025 của Sở Y tế tỉnh Lai Châu)</v>
      </c>
      <c r="B3" s="210"/>
      <c r="C3" s="210"/>
      <c r="D3" s="210"/>
      <c r="E3" s="210"/>
      <c r="F3" s="210"/>
      <c r="G3" s="210"/>
    </row>
    <row r="5" spans="1:7" s="2" customFormat="1" ht="69" customHeight="1" x14ac:dyDescent="0.25">
      <c r="A5" s="3" t="s">
        <v>3</v>
      </c>
      <c r="B5" s="3" t="s">
        <v>0</v>
      </c>
      <c r="C5" s="3" t="s">
        <v>12</v>
      </c>
      <c r="D5" s="3" t="s">
        <v>23</v>
      </c>
      <c r="E5" s="3" t="s">
        <v>55</v>
      </c>
      <c r="F5" s="3" t="s">
        <v>57</v>
      </c>
      <c r="G5" s="3" t="s">
        <v>40</v>
      </c>
    </row>
    <row r="6" spans="1:7" s="2" customFormat="1" ht="40.5" customHeight="1" x14ac:dyDescent="0.25">
      <c r="A6" s="9" t="s">
        <v>4</v>
      </c>
      <c r="B6" s="10" t="s">
        <v>36</v>
      </c>
      <c r="C6" s="9"/>
      <c r="D6" s="9"/>
      <c r="E6" s="9"/>
      <c r="F6" s="9"/>
      <c r="G6" s="9"/>
    </row>
    <row r="7" spans="1:7" ht="31.5" customHeight="1" x14ac:dyDescent="0.25">
      <c r="A7" s="15">
        <v>1</v>
      </c>
      <c r="B7" s="16" t="s">
        <v>13</v>
      </c>
      <c r="C7" s="21" t="s">
        <v>10</v>
      </c>
      <c r="D7" s="15" t="s">
        <v>35</v>
      </c>
      <c r="E7" s="25">
        <v>70</v>
      </c>
      <c r="F7" s="64"/>
      <c r="G7" s="15" t="s">
        <v>37</v>
      </c>
    </row>
    <row r="8" spans="1:7" ht="31.5" customHeight="1" x14ac:dyDescent="0.25">
      <c r="A8" s="17">
        <v>2</v>
      </c>
      <c r="B8" s="18" t="s">
        <v>14</v>
      </c>
      <c r="C8" s="22" t="s">
        <v>15</v>
      </c>
      <c r="D8" s="17">
        <v>74.599999999999994</v>
      </c>
      <c r="E8" s="26">
        <v>68</v>
      </c>
      <c r="F8" s="65"/>
      <c r="G8" s="17" t="s">
        <v>38</v>
      </c>
    </row>
    <row r="9" spans="1:7" ht="31.5" customHeight="1" x14ac:dyDescent="0.25">
      <c r="A9" s="17">
        <v>3</v>
      </c>
      <c r="B9" s="18" t="s">
        <v>22</v>
      </c>
      <c r="C9" s="22" t="s">
        <v>10</v>
      </c>
      <c r="D9" s="17" t="s">
        <v>24</v>
      </c>
      <c r="E9" s="26">
        <v>92.3</v>
      </c>
      <c r="F9" s="65"/>
      <c r="G9" s="17" t="s">
        <v>37</v>
      </c>
    </row>
    <row r="10" spans="1:7" ht="31.5" customHeight="1" x14ac:dyDescent="0.25">
      <c r="A10" s="17">
        <v>4</v>
      </c>
      <c r="B10" s="18" t="s">
        <v>16</v>
      </c>
      <c r="C10" s="28" t="s">
        <v>17</v>
      </c>
      <c r="D10" s="17">
        <v>111</v>
      </c>
      <c r="E10" s="26">
        <v>115</v>
      </c>
      <c r="F10" s="65"/>
      <c r="G10" s="17" t="s">
        <v>38</v>
      </c>
    </row>
    <row r="11" spans="1:7" ht="39.75" customHeight="1" x14ac:dyDescent="0.25">
      <c r="A11" s="17">
        <v>5</v>
      </c>
      <c r="B11" s="18" t="s">
        <v>18</v>
      </c>
      <c r="C11" s="23" t="s">
        <v>19</v>
      </c>
      <c r="D11" s="17">
        <v>11.1</v>
      </c>
      <c r="E11" s="26">
        <v>22.5</v>
      </c>
      <c r="F11" s="66">
        <f>85/3546*1000</f>
        <v>23.970671178793008</v>
      </c>
      <c r="G11" s="17" t="s">
        <v>39</v>
      </c>
    </row>
    <row r="12" spans="1:7" ht="42.75" customHeight="1" x14ac:dyDescent="0.25">
      <c r="A12" s="17">
        <v>6</v>
      </c>
      <c r="B12" s="18" t="s">
        <v>20</v>
      </c>
      <c r="C12" s="23" t="s">
        <v>19</v>
      </c>
      <c r="D12" s="17">
        <v>18</v>
      </c>
      <c r="E12" s="26">
        <v>29.39</v>
      </c>
      <c r="F12" s="66">
        <f>119/3546*1000</f>
        <v>33.558939650310208</v>
      </c>
      <c r="G12" s="17" t="s">
        <v>39</v>
      </c>
    </row>
    <row r="13" spans="1:7" ht="39.75" customHeight="1" x14ac:dyDescent="0.25">
      <c r="A13" s="19">
        <v>7</v>
      </c>
      <c r="B13" s="20" t="s">
        <v>21</v>
      </c>
      <c r="C13" s="24" t="s">
        <v>10</v>
      </c>
      <c r="D13" s="19" t="s">
        <v>54</v>
      </c>
      <c r="E13" s="27">
        <v>19.989999999999998</v>
      </c>
      <c r="F13" s="67">
        <f>8171/40964%</f>
        <v>19.946782540767504</v>
      </c>
      <c r="G13" s="19" t="s">
        <v>39</v>
      </c>
    </row>
  </sheetData>
  <mergeCells count="3">
    <mergeCell ref="A2:G2"/>
    <mergeCell ref="A1:B1"/>
    <mergeCell ref="A3:G3"/>
  </mergeCells>
  <pageMargins left="0.43" right="0.33" top="0.98" bottom="0.3" header="0.98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74"/>
  <sheetViews>
    <sheetView tabSelected="1" zoomScaleNormal="100" workbookViewId="0">
      <pane ySplit="5" topLeftCell="A6" activePane="bottomLeft" state="frozen"/>
      <selection pane="bottomLeft" activeCell="H31" sqref="H31"/>
    </sheetView>
  </sheetViews>
  <sheetFormatPr defaultColWidth="10.28515625" defaultRowHeight="12.75" x14ac:dyDescent="0.2"/>
  <cols>
    <col min="1" max="1" width="5.140625" style="169" customWidth="1"/>
    <col min="2" max="2" width="29.5703125" style="30" customWidth="1"/>
    <col min="3" max="3" width="9" style="169" customWidth="1"/>
    <col min="4" max="4" width="11.28515625" style="76" bestFit="1" customWidth="1"/>
    <col min="5" max="5" width="10.7109375" style="55" customWidth="1"/>
    <col min="6" max="6" width="4.28515625" style="55" hidden="1" customWidth="1"/>
    <col min="7" max="7" width="13.140625" style="72" customWidth="1"/>
    <col min="8" max="8" width="11.28515625" style="55" bestFit="1" customWidth="1"/>
    <col min="9" max="9" width="9.28515625" style="194" customWidth="1"/>
    <col min="10" max="16384" width="10.28515625" style="30"/>
  </cols>
  <sheetData>
    <row r="1" spans="1:9" ht="42" customHeight="1" x14ac:dyDescent="0.25">
      <c r="A1" s="223" t="s">
        <v>156</v>
      </c>
      <c r="B1" s="223"/>
      <c r="C1" s="223"/>
      <c r="D1" s="223"/>
      <c r="E1" s="223"/>
      <c r="F1" s="223"/>
      <c r="G1" s="223"/>
      <c r="H1" s="223"/>
      <c r="I1" s="223"/>
    </row>
    <row r="2" spans="1:9" ht="15.75" x14ac:dyDescent="0.25">
      <c r="A2" s="224"/>
      <c r="B2" s="224"/>
      <c r="C2" s="224"/>
      <c r="D2" s="224"/>
      <c r="E2" s="224"/>
      <c r="F2" s="224"/>
      <c r="G2" s="224"/>
      <c r="H2" s="224"/>
      <c r="I2" s="224"/>
    </row>
    <row r="3" spans="1:9" ht="24.75" customHeight="1" x14ac:dyDescent="0.2">
      <c r="A3" s="225" t="s">
        <v>59</v>
      </c>
      <c r="B3" s="220" t="s">
        <v>60</v>
      </c>
      <c r="C3" s="220" t="s">
        <v>61</v>
      </c>
      <c r="D3" s="227" t="s">
        <v>154</v>
      </c>
      <c r="E3" s="229" t="s">
        <v>62</v>
      </c>
      <c r="F3" s="230"/>
      <c r="G3" s="230"/>
      <c r="H3" s="231"/>
      <c r="I3" s="216" t="s">
        <v>63</v>
      </c>
    </row>
    <row r="4" spans="1:9" ht="97.5" customHeight="1" x14ac:dyDescent="0.2">
      <c r="A4" s="226"/>
      <c r="B4" s="222"/>
      <c r="C4" s="222"/>
      <c r="D4" s="228"/>
      <c r="E4" s="31" t="s">
        <v>155</v>
      </c>
      <c r="F4" s="31" t="s">
        <v>64</v>
      </c>
      <c r="G4" s="68" t="s">
        <v>159</v>
      </c>
      <c r="H4" s="77" t="s">
        <v>158</v>
      </c>
      <c r="I4" s="217"/>
    </row>
    <row r="5" spans="1:9" ht="20.100000000000001" customHeight="1" x14ac:dyDescent="0.2">
      <c r="A5" s="32" t="s">
        <v>65</v>
      </c>
      <c r="B5" s="33" t="s">
        <v>66</v>
      </c>
      <c r="C5" s="32" t="s">
        <v>67</v>
      </c>
      <c r="D5" s="69">
        <v>1</v>
      </c>
      <c r="E5" s="34">
        <v>2</v>
      </c>
      <c r="F5" s="34">
        <v>4</v>
      </c>
      <c r="G5" s="69">
        <v>3</v>
      </c>
      <c r="H5" s="171">
        <v>4</v>
      </c>
      <c r="I5" s="33">
        <v>5</v>
      </c>
    </row>
    <row r="6" spans="1:9" ht="20.100000000000001" customHeight="1" x14ac:dyDescent="0.2">
      <c r="A6" s="35" t="s">
        <v>68</v>
      </c>
      <c r="B6" s="36" t="s">
        <v>69</v>
      </c>
      <c r="C6" s="35"/>
      <c r="D6" s="70"/>
      <c r="E6" s="36"/>
      <c r="F6" s="36"/>
      <c r="G6" s="70"/>
      <c r="H6" s="172"/>
      <c r="I6" s="36"/>
    </row>
    <row r="7" spans="1:9" ht="20.100000000000001" customHeight="1" x14ac:dyDescent="0.2">
      <c r="A7" s="37">
        <v>1</v>
      </c>
      <c r="B7" s="203" t="s">
        <v>70</v>
      </c>
      <c r="C7" s="38"/>
      <c r="D7" s="79"/>
      <c r="E7" s="80"/>
      <c r="F7" s="81"/>
      <c r="G7" s="79"/>
      <c r="H7" s="173"/>
      <c r="I7" s="220"/>
    </row>
    <row r="8" spans="1:9" ht="20.100000000000001" customHeight="1" x14ac:dyDescent="0.2">
      <c r="A8" s="39"/>
      <c r="B8" s="203" t="s">
        <v>71</v>
      </c>
      <c r="C8" s="155" t="s">
        <v>72</v>
      </c>
      <c r="D8" s="56">
        <f>D10+D11</f>
        <v>495474</v>
      </c>
      <c r="E8" s="56">
        <f>E10+E11</f>
        <v>501735</v>
      </c>
      <c r="F8" s="56">
        <f t="shared" ref="F8:G8" si="0">F10+F11</f>
        <v>500830</v>
      </c>
      <c r="G8" s="56">
        <f t="shared" si="0"/>
        <v>500830</v>
      </c>
      <c r="H8" s="56">
        <f t="shared" ref="H8:H16" si="1">E8</f>
        <v>501735</v>
      </c>
      <c r="I8" s="221"/>
    </row>
    <row r="9" spans="1:9" ht="20.100000000000001" customHeight="1" x14ac:dyDescent="0.2">
      <c r="A9" s="39"/>
      <c r="B9" s="84" t="s">
        <v>73</v>
      </c>
      <c r="C9" s="155"/>
      <c r="D9" s="56"/>
      <c r="E9" s="85"/>
      <c r="F9" s="56"/>
      <c r="G9" s="56"/>
      <c r="H9" s="174">
        <f t="shared" si="1"/>
        <v>0</v>
      </c>
      <c r="I9" s="221"/>
    </row>
    <row r="10" spans="1:9" ht="20.100000000000001" customHeight="1" x14ac:dyDescent="0.2">
      <c r="A10" s="39"/>
      <c r="B10" s="84" t="s">
        <v>74</v>
      </c>
      <c r="C10" s="155" t="s">
        <v>72</v>
      </c>
      <c r="D10" s="56">
        <v>87569</v>
      </c>
      <c r="E10" s="56">
        <v>88656</v>
      </c>
      <c r="F10" s="56">
        <v>88656</v>
      </c>
      <c r="G10" s="56">
        <v>88656</v>
      </c>
      <c r="H10" s="56">
        <f t="shared" si="1"/>
        <v>88656</v>
      </c>
      <c r="I10" s="221"/>
    </row>
    <row r="11" spans="1:9" ht="20.100000000000001" customHeight="1" x14ac:dyDescent="0.2">
      <c r="A11" s="39"/>
      <c r="B11" s="84" t="s">
        <v>75</v>
      </c>
      <c r="C11" s="155" t="s">
        <v>72</v>
      </c>
      <c r="D11" s="56">
        <v>407905</v>
      </c>
      <c r="E11" s="56">
        <v>413079</v>
      </c>
      <c r="F11" s="56">
        <v>412174</v>
      </c>
      <c r="G11" s="56">
        <v>412174</v>
      </c>
      <c r="H11" s="56">
        <f t="shared" si="1"/>
        <v>413079</v>
      </c>
      <c r="I11" s="221"/>
    </row>
    <row r="12" spans="1:9" ht="20.100000000000001" customHeight="1" x14ac:dyDescent="0.2">
      <c r="A12" s="39"/>
      <c r="B12" s="86" t="s">
        <v>76</v>
      </c>
      <c r="C12" s="155" t="s">
        <v>15</v>
      </c>
      <c r="D12" s="56"/>
      <c r="E12" s="87">
        <v>68</v>
      </c>
      <c r="F12" s="56"/>
      <c r="G12" s="56"/>
      <c r="H12" s="175">
        <f t="shared" si="1"/>
        <v>68</v>
      </c>
      <c r="I12" s="221"/>
    </row>
    <row r="13" spans="1:9" ht="20.100000000000001" customHeight="1" x14ac:dyDescent="0.2">
      <c r="A13" s="39"/>
      <c r="B13" s="84" t="s">
        <v>77</v>
      </c>
      <c r="C13" s="155"/>
      <c r="D13" s="56">
        <v>417294</v>
      </c>
      <c r="E13" s="56">
        <v>421988</v>
      </c>
      <c r="F13" s="56"/>
      <c r="G13" s="56">
        <v>418830</v>
      </c>
      <c r="H13" s="56">
        <f t="shared" si="1"/>
        <v>421988</v>
      </c>
      <c r="I13" s="221"/>
    </row>
    <row r="14" spans="1:9" ht="20.100000000000001" customHeight="1" x14ac:dyDescent="0.2">
      <c r="A14" s="39"/>
      <c r="B14" s="84" t="s">
        <v>78</v>
      </c>
      <c r="C14" s="155" t="s">
        <v>10</v>
      </c>
      <c r="D14" s="57">
        <v>1.27</v>
      </c>
      <c r="E14" s="57">
        <v>1.25</v>
      </c>
      <c r="F14" s="89"/>
      <c r="G14" s="57">
        <v>1.25</v>
      </c>
      <c r="H14" s="175">
        <f t="shared" si="1"/>
        <v>1.25</v>
      </c>
      <c r="I14" s="221"/>
    </row>
    <row r="15" spans="1:9" ht="20.100000000000001" customHeight="1" x14ac:dyDescent="0.2">
      <c r="A15" s="39"/>
      <c r="B15" s="84" t="s">
        <v>79</v>
      </c>
      <c r="C15" s="206" t="s">
        <v>19</v>
      </c>
      <c r="D15" s="57">
        <v>0.42</v>
      </c>
      <c r="E15" s="57">
        <v>0.42</v>
      </c>
      <c r="F15" s="89"/>
      <c r="G15" s="57">
        <v>0.42</v>
      </c>
      <c r="H15" s="175">
        <f t="shared" si="1"/>
        <v>0.42</v>
      </c>
      <c r="I15" s="221"/>
    </row>
    <row r="16" spans="1:9" ht="20.100000000000001" customHeight="1" x14ac:dyDescent="0.2">
      <c r="A16" s="39"/>
      <c r="B16" s="84" t="s">
        <v>80</v>
      </c>
      <c r="C16" s="155" t="s">
        <v>19</v>
      </c>
      <c r="D16" s="57">
        <v>12.23</v>
      </c>
      <c r="E16" s="232">
        <v>11.51</v>
      </c>
      <c r="F16" s="89"/>
      <c r="G16" s="57">
        <v>11.4</v>
      </c>
      <c r="H16" s="175">
        <f t="shared" si="1"/>
        <v>11.51</v>
      </c>
      <c r="I16" s="221"/>
    </row>
    <row r="17" spans="1:9" ht="30.75" customHeight="1" x14ac:dyDescent="0.2">
      <c r="A17" s="39"/>
      <c r="B17" s="84" t="s">
        <v>82</v>
      </c>
      <c r="C17" s="155" t="s">
        <v>10</v>
      </c>
      <c r="D17" s="59">
        <v>119.4</v>
      </c>
      <c r="E17" s="233">
        <v>115</v>
      </c>
      <c r="F17" s="58"/>
      <c r="G17" s="59">
        <v>118</v>
      </c>
      <c r="H17" s="175">
        <v>115</v>
      </c>
      <c r="I17" s="221"/>
    </row>
    <row r="18" spans="1:9" ht="15" customHeight="1" x14ac:dyDescent="0.2">
      <c r="A18" s="39">
        <v>2</v>
      </c>
      <c r="B18" s="90" t="s">
        <v>83</v>
      </c>
      <c r="C18" s="155"/>
      <c r="D18" s="59"/>
      <c r="E18" s="82"/>
      <c r="F18" s="89"/>
      <c r="G18" s="59"/>
      <c r="H18" s="174"/>
      <c r="I18" s="221"/>
    </row>
    <row r="19" spans="1:9" ht="29.25" customHeight="1" x14ac:dyDescent="0.2">
      <c r="A19" s="39"/>
      <c r="B19" s="84" t="s">
        <v>84</v>
      </c>
      <c r="C19" s="155" t="s">
        <v>10</v>
      </c>
      <c r="D19" s="60">
        <v>70.099999999999994</v>
      </c>
      <c r="E19" s="60">
        <v>70.36</v>
      </c>
      <c r="F19" s="89"/>
      <c r="G19" s="60">
        <v>69.7</v>
      </c>
      <c r="H19" s="175">
        <v>70.400000000000006</v>
      </c>
      <c r="I19" s="221"/>
    </row>
    <row r="20" spans="1:9" ht="38.25" x14ac:dyDescent="0.2">
      <c r="A20" s="40"/>
      <c r="B20" s="91" t="s">
        <v>85</v>
      </c>
      <c r="C20" s="156" t="s">
        <v>10</v>
      </c>
      <c r="D20" s="61">
        <v>20</v>
      </c>
      <c r="E20" s="61">
        <v>18.96</v>
      </c>
      <c r="F20" s="92"/>
      <c r="G20" s="61">
        <v>24</v>
      </c>
      <c r="H20" s="175">
        <v>19</v>
      </c>
      <c r="I20" s="222"/>
    </row>
    <row r="21" spans="1:9" ht="20.100000000000001" customHeight="1" x14ac:dyDescent="0.2">
      <c r="A21" s="35" t="s">
        <v>66</v>
      </c>
      <c r="B21" s="36" t="s">
        <v>86</v>
      </c>
      <c r="C21" s="42"/>
      <c r="D21" s="93"/>
      <c r="E21" s="53"/>
      <c r="F21" s="94"/>
      <c r="G21" s="93"/>
      <c r="H21" s="176"/>
      <c r="I21" s="42"/>
    </row>
    <row r="22" spans="1:9" ht="20.100000000000001" customHeight="1" x14ac:dyDescent="0.2">
      <c r="A22" s="95" t="s">
        <v>68</v>
      </c>
      <c r="B22" s="96" t="s">
        <v>87</v>
      </c>
      <c r="C22" s="43"/>
      <c r="D22" s="97"/>
      <c r="E22" s="80"/>
      <c r="F22" s="98"/>
      <c r="G22" s="97"/>
      <c r="H22" s="177"/>
      <c r="I22" s="43"/>
    </row>
    <row r="23" spans="1:9" ht="20.100000000000001" customHeight="1" x14ac:dyDescent="0.2">
      <c r="A23" s="99">
        <v>1</v>
      </c>
      <c r="B23" s="100" t="s">
        <v>160</v>
      </c>
      <c r="C23" s="99" t="s">
        <v>88</v>
      </c>
      <c r="D23" s="89">
        <v>120</v>
      </c>
      <c r="E23" s="85">
        <f>SUM(E24:E30)</f>
        <v>120</v>
      </c>
      <c r="F23" s="85">
        <f>SUM(F24:F30)</f>
        <v>120</v>
      </c>
      <c r="G23" s="89">
        <f>SUM(G24:G30)</f>
        <v>120</v>
      </c>
      <c r="H23" s="178">
        <f>H24+H25+H26+H27+H28+H30+H31</f>
        <v>119</v>
      </c>
      <c r="I23" s="44"/>
    </row>
    <row r="24" spans="1:9" ht="20.100000000000001" customHeight="1" x14ac:dyDescent="0.2">
      <c r="A24" s="101"/>
      <c r="B24" s="102" t="s">
        <v>89</v>
      </c>
      <c r="C24" s="101" t="s">
        <v>90</v>
      </c>
      <c r="D24" s="89">
        <v>1</v>
      </c>
      <c r="E24" s="89">
        <v>1</v>
      </c>
      <c r="F24" s="89">
        <v>1</v>
      </c>
      <c r="G24" s="89">
        <v>1</v>
      </c>
      <c r="H24" s="89">
        <v>1</v>
      </c>
      <c r="I24" s="44"/>
    </row>
    <row r="25" spans="1:9" ht="20.100000000000001" customHeight="1" x14ac:dyDescent="0.2">
      <c r="A25" s="101"/>
      <c r="B25" s="102" t="s">
        <v>91</v>
      </c>
      <c r="C25" s="101" t="s">
        <v>90</v>
      </c>
      <c r="D25" s="89">
        <v>2</v>
      </c>
      <c r="E25" s="89">
        <v>2</v>
      </c>
      <c r="F25" s="89">
        <v>2</v>
      </c>
      <c r="G25" s="89">
        <v>2</v>
      </c>
      <c r="H25" s="89">
        <v>2</v>
      </c>
      <c r="I25" s="44"/>
    </row>
    <row r="26" spans="1:9" ht="20.100000000000001" customHeight="1" x14ac:dyDescent="0.2">
      <c r="A26" s="101"/>
      <c r="B26" s="103" t="s">
        <v>92</v>
      </c>
      <c r="C26" s="101" t="s">
        <v>3</v>
      </c>
      <c r="D26" s="89">
        <v>1</v>
      </c>
      <c r="E26" s="89">
        <v>1</v>
      </c>
      <c r="F26" s="89">
        <v>1</v>
      </c>
      <c r="G26" s="89">
        <v>1</v>
      </c>
      <c r="H26" s="89">
        <v>1</v>
      </c>
      <c r="I26" s="44"/>
    </row>
    <row r="27" spans="1:9" ht="20.100000000000001" customHeight="1" x14ac:dyDescent="0.2">
      <c r="A27" s="101"/>
      <c r="B27" s="102" t="s">
        <v>93</v>
      </c>
      <c r="C27" s="101" t="s">
        <v>3</v>
      </c>
      <c r="D27" s="89">
        <v>8</v>
      </c>
      <c r="E27" s="89">
        <v>8</v>
      </c>
      <c r="F27" s="89">
        <v>8</v>
      </c>
      <c r="G27" s="89">
        <v>8</v>
      </c>
      <c r="H27" s="89">
        <v>8</v>
      </c>
      <c r="I27" s="44"/>
    </row>
    <row r="28" spans="1:9" ht="20.100000000000001" customHeight="1" x14ac:dyDescent="0.2">
      <c r="A28" s="101"/>
      <c r="B28" s="103" t="s">
        <v>94</v>
      </c>
      <c r="C28" s="101" t="s">
        <v>3</v>
      </c>
      <c r="D28" s="89">
        <v>1</v>
      </c>
      <c r="E28" s="89">
        <v>1</v>
      </c>
      <c r="F28" s="89">
        <v>1</v>
      </c>
      <c r="G28" s="89">
        <v>1</v>
      </c>
      <c r="H28" s="89">
        <v>1</v>
      </c>
      <c r="I28" s="44"/>
    </row>
    <row r="29" spans="1:9" ht="20.100000000000001" customHeight="1" x14ac:dyDescent="0.2">
      <c r="A29" s="101"/>
      <c r="B29" s="104" t="s">
        <v>95</v>
      </c>
      <c r="C29" s="101" t="s">
        <v>96</v>
      </c>
      <c r="D29" s="89">
        <v>4</v>
      </c>
      <c r="E29" s="89">
        <v>4</v>
      </c>
      <c r="F29" s="89">
        <v>4</v>
      </c>
      <c r="G29" s="89">
        <v>4</v>
      </c>
      <c r="H29" s="89">
        <v>0</v>
      </c>
      <c r="I29" s="44"/>
    </row>
    <row r="30" spans="1:9" ht="20.100000000000001" customHeight="1" x14ac:dyDescent="0.2">
      <c r="A30" s="101"/>
      <c r="B30" s="104" t="s">
        <v>97</v>
      </c>
      <c r="C30" s="101" t="s">
        <v>98</v>
      </c>
      <c r="D30" s="89">
        <v>103</v>
      </c>
      <c r="E30" s="89">
        <v>103</v>
      </c>
      <c r="F30" s="89">
        <v>103</v>
      </c>
      <c r="G30" s="89">
        <v>103</v>
      </c>
      <c r="H30" s="89">
        <v>38</v>
      </c>
      <c r="I30" s="44"/>
    </row>
    <row r="31" spans="1:9" ht="20.100000000000001" customHeight="1" x14ac:dyDescent="0.2">
      <c r="A31" s="101"/>
      <c r="B31" s="105" t="s">
        <v>151</v>
      </c>
      <c r="C31" s="101" t="s">
        <v>152</v>
      </c>
      <c r="D31" s="83">
        <v>0</v>
      </c>
      <c r="E31" s="85">
        <v>0</v>
      </c>
      <c r="F31" s="85"/>
      <c r="G31" s="83">
        <v>0</v>
      </c>
      <c r="H31" s="178">
        <v>68</v>
      </c>
      <c r="I31" s="44"/>
    </row>
    <row r="32" spans="1:9" ht="20.100000000000001" customHeight="1" x14ac:dyDescent="0.2">
      <c r="A32" s="101"/>
      <c r="B32" s="105" t="s">
        <v>153</v>
      </c>
      <c r="C32" s="101" t="s">
        <v>98</v>
      </c>
      <c r="D32" s="85">
        <v>97</v>
      </c>
      <c r="E32" s="85">
        <v>97</v>
      </c>
      <c r="F32" s="85"/>
      <c r="G32" s="85">
        <v>97</v>
      </c>
      <c r="H32" s="178">
        <v>38</v>
      </c>
      <c r="I32" s="44"/>
    </row>
    <row r="33" spans="1:9" ht="25.5" x14ac:dyDescent="0.2">
      <c r="A33" s="101"/>
      <c r="B33" s="104" t="s">
        <v>99</v>
      </c>
      <c r="C33" s="101" t="s">
        <v>10</v>
      </c>
      <c r="D33" s="88">
        <f>D32/103*100</f>
        <v>94.174757281553397</v>
      </c>
      <c r="E33" s="88">
        <f t="shared" ref="E33:G33" si="2">E32/103*100</f>
        <v>94.174757281553397</v>
      </c>
      <c r="F33" s="88">
        <f t="shared" si="2"/>
        <v>0</v>
      </c>
      <c r="G33" s="88">
        <f t="shared" si="2"/>
        <v>94.174757281553397</v>
      </c>
      <c r="H33" s="88">
        <v>100</v>
      </c>
      <c r="I33" s="44"/>
    </row>
    <row r="34" spans="1:9" ht="20.100000000000001" customHeight="1" x14ac:dyDescent="0.2">
      <c r="A34" s="99">
        <v>2</v>
      </c>
      <c r="B34" s="100" t="s">
        <v>100</v>
      </c>
      <c r="C34" s="99" t="s">
        <v>161</v>
      </c>
      <c r="D34" s="83">
        <v>2</v>
      </c>
      <c r="E34" s="85">
        <v>2</v>
      </c>
      <c r="F34" s="85">
        <v>2</v>
      </c>
      <c r="G34" s="83">
        <v>2</v>
      </c>
      <c r="H34" s="178">
        <v>2</v>
      </c>
      <c r="I34" s="44"/>
    </row>
    <row r="35" spans="1:9" ht="24.75" customHeight="1" x14ac:dyDescent="0.2">
      <c r="A35" s="99">
        <v>3</v>
      </c>
      <c r="B35" s="204" t="s">
        <v>101</v>
      </c>
      <c r="C35" s="99" t="s">
        <v>9</v>
      </c>
      <c r="D35" s="205">
        <v>1590</v>
      </c>
      <c r="E35" s="205">
        <f>E36+E37</f>
        <v>1660</v>
      </c>
      <c r="F35" s="205">
        <f>F36+F37</f>
        <v>1660</v>
      </c>
      <c r="G35" s="205">
        <f>G36+G37</f>
        <v>1660</v>
      </c>
      <c r="H35" s="205">
        <f>H36+H37</f>
        <v>1660</v>
      </c>
      <c r="I35" s="44"/>
    </row>
    <row r="36" spans="1:9" ht="20.100000000000001" customHeight="1" x14ac:dyDescent="0.2">
      <c r="A36" s="99"/>
      <c r="B36" s="106" t="s">
        <v>102</v>
      </c>
      <c r="C36" s="99" t="s">
        <v>9</v>
      </c>
      <c r="D36" s="89">
        <v>670</v>
      </c>
      <c r="E36" s="85">
        <v>680</v>
      </c>
      <c r="F36" s="85">
        <v>680</v>
      </c>
      <c r="G36" s="89">
        <v>680</v>
      </c>
      <c r="H36" s="178">
        <v>680</v>
      </c>
      <c r="I36" s="192"/>
    </row>
    <row r="37" spans="1:9" ht="20.100000000000001" customHeight="1" x14ac:dyDescent="0.2">
      <c r="A37" s="99"/>
      <c r="B37" s="106" t="s">
        <v>103</v>
      </c>
      <c r="C37" s="99" t="s">
        <v>9</v>
      </c>
      <c r="D37" s="89">
        <v>920</v>
      </c>
      <c r="E37" s="85">
        <f>E38+E39</f>
        <v>980</v>
      </c>
      <c r="F37" s="85">
        <v>980</v>
      </c>
      <c r="G37" s="89">
        <v>980</v>
      </c>
      <c r="H37" s="178">
        <v>980</v>
      </c>
      <c r="I37" s="44"/>
    </row>
    <row r="38" spans="1:9" ht="26.25" customHeight="1" x14ac:dyDescent="0.2">
      <c r="A38" s="101"/>
      <c r="B38" s="195" t="s">
        <v>162</v>
      </c>
      <c r="C38" s="99" t="s">
        <v>9</v>
      </c>
      <c r="D38" s="89">
        <v>860</v>
      </c>
      <c r="E38" s="85">
        <v>920</v>
      </c>
      <c r="F38" s="85">
        <v>860</v>
      </c>
      <c r="G38" s="89">
        <v>860</v>
      </c>
      <c r="H38" s="178">
        <v>860</v>
      </c>
      <c r="I38" s="44"/>
    </row>
    <row r="39" spans="1:9" ht="26.25" customHeight="1" x14ac:dyDescent="0.2">
      <c r="A39" s="101"/>
      <c r="B39" s="105" t="s">
        <v>104</v>
      </c>
      <c r="C39" s="101" t="s">
        <v>9</v>
      </c>
      <c r="D39" s="85">
        <v>60</v>
      </c>
      <c r="E39" s="85">
        <v>60</v>
      </c>
      <c r="F39" s="85">
        <v>60</v>
      </c>
      <c r="G39" s="89">
        <v>60</v>
      </c>
      <c r="H39" s="178">
        <v>0</v>
      </c>
      <c r="I39" s="192"/>
    </row>
    <row r="40" spans="1:9" ht="27.75" customHeight="1" x14ac:dyDescent="0.2">
      <c r="A40" s="99">
        <v>4</v>
      </c>
      <c r="B40" s="100" t="s">
        <v>105</v>
      </c>
      <c r="C40" s="99" t="s">
        <v>9</v>
      </c>
      <c r="D40" s="88">
        <v>32.090000000000003</v>
      </c>
      <c r="E40" s="87">
        <f>E35/E8*10000</f>
        <v>33.085194375516956</v>
      </c>
      <c r="F40" s="87">
        <f>F35/F8*10000</f>
        <v>33.144979334305049</v>
      </c>
      <c r="G40" s="88">
        <f>G35/G8*10000</f>
        <v>33.144979334305049</v>
      </c>
      <c r="H40" s="179">
        <f>H35/H8*10000</f>
        <v>33.085194375516956</v>
      </c>
      <c r="I40" s="44"/>
    </row>
    <row r="41" spans="1:9" ht="26.25" customHeight="1" x14ac:dyDescent="0.2">
      <c r="A41" s="107"/>
      <c r="B41" s="108" t="s">
        <v>106</v>
      </c>
      <c r="C41" s="107" t="s">
        <v>107</v>
      </c>
      <c r="D41" s="109">
        <v>32.090000000000003</v>
      </c>
      <c r="E41" s="110">
        <f>E35/E8*10000</f>
        <v>33.085194375516956</v>
      </c>
      <c r="F41" s="110">
        <f>F35/F8*10000</f>
        <v>33.144979334305049</v>
      </c>
      <c r="G41" s="109">
        <f>G35/G8*10000</f>
        <v>33.144979334305049</v>
      </c>
      <c r="H41" s="180">
        <f>H35/H8*10000</f>
        <v>33.085194375516956</v>
      </c>
      <c r="I41" s="41"/>
    </row>
    <row r="42" spans="1:9" ht="20.100000000000001" customHeight="1" x14ac:dyDescent="0.2">
      <c r="A42" s="111" t="s">
        <v>108</v>
      </c>
      <c r="B42" s="202" t="s">
        <v>109</v>
      </c>
      <c r="C42" s="111"/>
      <c r="D42" s="73"/>
      <c r="E42" s="112"/>
      <c r="F42" s="113"/>
      <c r="G42" s="114"/>
      <c r="H42" s="181"/>
      <c r="I42" s="42"/>
    </row>
    <row r="43" spans="1:9" ht="20.100000000000001" customHeight="1" x14ac:dyDescent="0.2">
      <c r="A43" s="115">
        <v>1</v>
      </c>
      <c r="B43" s="116" t="s">
        <v>110</v>
      </c>
      <c r="C43" s="158" t="s">
        <v>72</v>
      </c>
      <c r="D43" s="205">
        <v>2821</v>
      </c>
      <c r="E43" s="205">
        <v>2934</v>
      </c>
      <c r="F43" s="205">
        <v>2829</v>
      </c>
      <c r="G43" s="205">
        <v>2829</v>
      </c>
      <c r="H43" s="205">
        <f>E43</f>
        <v>2934</v>
      </c>
      <c r="I43" s="43"/>
    </row>
    <row r="44" spans="1:9" ht="20.100000000000001" customHeight="1" x14ac:dyDescent="0.2">
      <c r="A44" s="99"/>
      <c r="B44" s="100" t="s">
        <v>111</v>
      </c>
      <c r="C44" s="159"/>
      <c r="D44" s="83"/>
      <c r="E44" s="85"/>
      <c r="F44" s="82"/>
      <c r="G44" s="83"/>
      <c r="H44" s="173"/>
      <c r="I44" s="44"/>
    </row>
    <row r="45" spans="1:9" ht="20.100000000000001" customHeight="1" x14ac:dyDescent="0.2">
      <c r="A45" s="99" t="s">
        <v>112</v>
      </c>
      <c r="B45" s="100" t="s">
        <v>7</v>
      </c>
      <c r="C45" s="159" t="s">
        <v>72</v>
      </c>
      <c r="D45" s="85">
        <v>648</v>
      </c>
      <c r="E45" s="85">
        <v>658</v>
      </c>
      <c r="F45" s="85">
        <v>644</v>
      </c>
      <c r="G45" s="85">
        <v>644</v>
      </c>
      <c r="H45" s="85">
        <f t="shared" ref="H45:H50" si="3">E45</f>
        <v>658</v>
      </c>
      <c r="I45" s="157"/>
    </row>
    <row r="46" spans="1:9" ht="20.100000000000001" customHeight="1" x14ac:dyDescent="0.2">
      <c r="A46" s="101"/>
      <c r="B46" s="104" t="s">
        <v>113</v>
      </c>
      <c r="C46" s="160" t="s">
        <v>114</v>
      </c>
      <c r="D46" s="88">
        <f>D45/D8*10000</f>
        <v>13.078385545962048</v>
      </c>
      <c r="E46" s="87">
        <f>E45/E8*10000</f>
        <v>13.114492710295275</v>
      </c>
      <c r="F46" s="87">
        <f>F45/F8*10000</f>
        <v>12.858654633308708</v>
      </c>
      <c r="G46" s="88">
        <f>G45/G8*10000</f>
        <v>12.858654633308708</v>
      </c>
      <c r="H46" s="182">
        <f t="shared" si="3"/>
        <v>13.114492710295275</v>
      </c>
      <c r="I46" s="43"/>
    </row>
    <row r="47" spans="1:9" ht="20.100000000000001" customHeight="1" x14ac:dyDescent="0.2">
      <c r="A47" s="99" t="s">
        <v>115</v>
      </c>
      <c r="B47" s="100" t="s">
        <v>116</v>
      </c>
      <c r="C47" s="159" t="s">
        <v>72</v>
      </c>
      <c r="D47" s="85">
        <v>120</v>
      </c>
      <c r="E47" s="85">
        <v>115</v>
      </c>
      <c r="F47" s="85">
        <v>117</v>
      </c>
      <c r="G47" s="85">
        <v>117</v>
      </c>
      <c r="H47" s="85">
        <v>115</v>
      </c>
      <c r="I47" s="44"/>
    </row>
    <row r="48" spans="1:9" ht="20.100000000000001" customHeight="1" x14ac:dyDescent="0.2">
      <c r="A48" s="101"/>
      <c r="B48" s="104" t="s">
        <v>117</v>
      </c>
      <c r="C48" s="160" t="s">
        <v>114</v>
      </c>
      <c r="D48" s="88">
        <f>D47/D8*10000</f>
        <v>2.4219232492522309</v>
      </c>
      <c r="E48" s="87">
        <f>E47/E8*10000</f>
        <v>2.2920465983038856</v>
      </c>
      <c r="F48" s="87">
        <f>F47/F8*10000</f>
        <v>2.3361220374178866</v>
      </c>
      <c r="G48" s="88">
        <f>G47/G8*10000</f>
        <v>2.3361220374178866</v>
      </c>
      <c r="H48" s="182">
        <f t="shared" si="3"/>
        <v>2.2920465983038856</v>
      </c>
      <c r="I48" s="44"/>
    </row>
    <row r="49" spans="1:9" ht="25.5" x14ac:dyDescent="0.2">
      <c r="A49" s="99">
        <v>2</v>
      </c>
      <c r="B49" s="100" t="s">
        <v>118</v>
      </c>
      <c r="C49" s="159" t="s">
        <v>10</v>
      </c>
      <c r="D49" s="88">
        <v>54.72</v>
      </c>
      <c r="E49" s="87">
        <v>59.43</v>
      </c>
      <c r="F49" s="87">
        <f>58/106*100</f>
        <v>54.716981132075468</v>
      </c>
      <c r="G49" s="88">
        <f t="shared" ref="G49" si="4">58/106*100</f>
        <v>54.716981132075468</v>
      </c>
      <c r="H49" s="179">
        <f>63/106*100</f>
        <v>59.433962264150942</v>
      </c>
      <c r="I49" s="44"/>
    </row>
    <row r="50" spans="1:9" ht="31.5" customHeight="1" x14ac:dyDescent="0.2">
      <c r="A50" s="117">
        <v>3</v>
      </c>
      <c r="B50" s="118" t="s">
        <v>119</v>
      </c>
      <c r="C50" s="117" t="s">
        <v>10</v>
      </c>
      <c r="D50" s="45">
        <v>93.33</v>
      </c>
      <c r="E50" s="110">
        <v>98.5</v>
      </c>
      <c r="F50" s="45">
        <f>D50</f>
        <v>93.33</v>
      </c>
      <c r="G50" s="45">
        <f>F50</f>
        <v>93.33</v>
      </c>
      <c r="H50" s="173">
        <f t="shared" si="3"/>
        <v>98.5</v>
      </c>
      <c r="I50" s="41"/>
    </row>
    <row r="51" spans="1:9" ht="17.25" customHeight="1" x14ac:dyDescent="0.2">
      <c r="A51" s="111" t="s">
        <v>120</v>
      </c>
      <c r="B51" s="164" t="s">
        <v>121</v>
      </c>
      <c r="C51" s="161"/>
      <c r="D51" s="93"/>
      <c r="E51" s="53"/>
      <c r="F51" s="94"/>
      <c r="G51" s="71"/>
      <c r="H51" s="183"/>
      <c r="I51" s="42"/>
    </row>
    <row r="52" spans="1:9" ht="20.100000000000001" customHeight="1" x14ac:dyDescent="0.2">
      <c r="A52" s="115">
        <v>1</v>
      </c>
      <c r="B52" s="116" t="s">
        <v>122</v>
      </c>
      <c r="C52" s="115" t="s">
        <v>123</v>
      </c>
      <c r="D52" s="74">
        <v>97</v>
      </c>
      <c r="E52" s="119">
        <v>97</v>
      </c>
      <c r="F52" s="119">
        <v>97</v>
      </c>
      <c r="G52" s="120">
        <v>97</v>
      </c>
      <c r="H52" s="184">
        <v>30</v>
      </c>
      <c r="I52" s="43"/>
    </row>
    <row r="53" spans="1:9" ht="30" customHeight="1" x14ac:dyDescent="0.2">
      <c r="A53" s="99"/>
      <c r="B53" s="104" t="s">
        <v>124</v>
      </c>
      <c r="C53" s="99" t="s">
        <v>123</v>
      </c>
      <c r="D53" s="74">
        <v>9</v>
      </c>
      <c r="E53" s="121"/>
      <c r="F53" s="122">
        <v>0</v>
      </c>
      <c r="G53" s="123">
        <v>0</v>
      </c>
      <c r="H53" s="184">
        <f t="shared" ref="H53:H70" si="5">E53</f>
        <v>0</v>
      </c>
      <c r="I53" s="44"/>
    </row>
    <row r="54" spans="1:9" ht="30" customHeight="1" x14ac:dyDescent="0.2">
      <c r="A54" s="207"/>
      <c r="B54" s="104" t="s">
        <v>125</v>
      </c>
      <c r="C54" s="101" t="s">
        <v>10</v>
      </c>
      <c r="D54" s="75">
        <f>D52/106*100</f>
        <v>91.509433962264154</v>
      </c>
      <c r="E54" s="124">
        <f>E52/106*100</f>
        <v>91.509433962264154</v>
      </c>
      <c r="F54" s="124">
        <f>F52/106*100</f>
        <v>91.509433962264154</v>
      </c>
      <c r="G54" s="125">
        <f>G52/106*100</f>
        <v>91.509433962264154</v>
      </c>
      <c r="H54" s="185">
        <f>H52/38*100</f>
        <v>78.94736842105263</v>
      </c>
      <c r="I54" s="44"/>
    </row>
    <row r="55" spans="1:9" s="46" customFormat="1" ht="30" customHeight="1" x14ac:dyDescent="0.2">
      <c r="A55" s="126">
        <v>2</v>
      </c>
      <c r="B55" s="127" t="s">
        <v>126</v>
      </c>
      <c r="C55" s="126" t="s">
        <v>19</v>
      </c>
      <c r="D55" s="128">
        <v>23.08</v>
      </c>
      <c r="E55" s="128">
        <v>22.5</v>
      </c>
      <c r="F55" s="129">
        <v>22</v>
      </c>
      <c r="G55" s="130">
        <f>85/3546*1000</f>
        <v>23.970671178793008</v>
      </c>
      <c r="H55" s="186">
        <f t="shared" si="5"/>
        <v>22.5</v>
      </c>
      <c r="I55" s="131"/>
    </row>
    <row r="56" spans="1:9" s="46" customFormat="1" ht="30" customHeight="1" x14ac:dyDescent="0.2">
      <c r="A56" s="126">
        <v>3</v>
      </c>
      <c r="B56" s="127" t="s">
        <v>127</v>
      </c>
      <c r="C56" s="126" t="s">
        <v>19</v>
      </c>
      <c r="D56" s="132">
        <v>28.1</v>
      </c>
      <c r="E56" s="132">
        <v>29.39</v>
      </c>
      <c r="F56" s="129">
        <v>25</v>
      </c>
      <c r="G56" s="130">
        <f>119/3546*1000</f>
        <v>33.558939650310208</v>
      </c>
      <c r="H56" s="186">
        <f t="shared" si="5"/>
        <v>29.39</v>
      </c>
      <c r="I56" s="131"/>
    </row>
    <row r="57" spans="1:9" s="46" customFormat="1" ht="30" customHeight="1" x14ac:dyDescent="0.2">
      <c r="A57" s="126">
        <v>4</v>
      </c>
      <c r="B57" s="127" t="s">
        <v>128</v>
      </c>
      <c r="C57" s="126" t="s">
        <v>129</v>
      </c>
      <c r="D57" s="132">
        <v>15.89</v>
      </c>
      <c r="E57" s="133">
        <v>14.93</v>
      </c>
      <c r="F57" s="134"/>
      <c r="G57" s="135">
        <f>5961/40964%</f>
        <v>14.55180158187677</v>
      </c>
      <c r="H57" s="186">
        <f t="shared" si="5"/>
        <v>14.93</v>
      </c>
      <c r="I57" s="131"/>
    </row>
    <row r="58" spans="1:9" s="46" customFormat="1" ht="30" customHeight="1" x14ac:dyDescent="0.2">
      <c r="A58" s="126"/>
      <c r="B58" s="127" t="s">
        <v>130</v>
      </c>
      <c r="C58" s="126" t="s">
        <v>129</v>
      </c>
      <c r="D58" s="132">
        <v>21.52</v>
      </c>
      <c r="E58" s="132">
        <v>19.989999999999998</v>
      </c>
      <c r="F58" s="134"/>
      <c r="G58" s="135">
        <f>8171/40964%</f>
        <v>19.946782540767504</v>
      </c>
      <c r="H58" s="186">
        <f t="shared" si="5"/>
        <v>19.989999999999998</v>
      </c>
      <c r="I58" s="131"/>
    </row>
    <row r="59" spans="1:9" s="46" customFormat="1" ht="30" customHeight="1" x14ac:dyDescent="0.2">
      <c r="A59" s="126">
        <v>5</v>
      </c>
      <c r="B59" s="165" t="s">
        <v>131</v>
      </c>
      <c r="C59" s="126" t="s">
        <v>132</v>
      </c>
      <c r="D59" s="132">
        <v>75.260000000000005</v>
      </c>
      <c r="E59" s="128">
        <v>50.5</v>
      </c>
      <c r="F59" s="129">
        <v>41.34</v>
      </c>
      <c r="G59" s="135">
        <f>1/3546*100000</f>
        <v>28.200789622109422</v>
      </c>
      <c r="H59" s="135">
        <f t="shared" si="5"/>
        <v>50.5</v>
      </c>
      <c r="I59" s="131"/>
    </row>
    <row r="60" spans="1:9" s="46" customFormat="1" ht="30" customHeight="1" x14ac:dyDescent="0.2">
      <c r="A60" s="126">
        <v>6</v>
      </c>
      <c r="B60" s="127" t="s">
        <v>133</v>
      </c>
      <c r="C60" s="126" t="s">
        <v>10</v>
      </c>
      <c r="D60" s="132">
        <v>27.38</v>
      </c>
      <c r="E60" s="128">
        <v>95</v>
      </c>
      <c r="F60" s="136" t="s">
        <v>134</v>
      </c>
      <c r="G60" s="137">
        <f>3750/9293%</f>
        <v>40.352953836220806</v>
      </c>
      <c r="H60" s="186">
        <f t="shared" si="5"/>
        <v>95</v>
      </c>
      <c r="I60" s="131"/>
    </row>
    <row r="61" spans="1:9" s="46" customFormat="1" ht="23.25" customHeight="1" x14ac:dyDescent="0.2">
      <c r="A61" s="126">
        <v>7</v>
      </c>
      <c r="B61" s="127" t="s">
        <v>135</v>
      </c>
      <c r="C61" s="126" t="s">
        <v>10</v>
      </c>
      <c r="D61" s="132">
        <v>76.09</v>
      </c>
      <c r="E61" s="132">
        <v>74.58</v>
      </c>
      <c r="F61" s="138" t="s">
        <v>134</v>
      </c>
      <c r="G61" s="139">
        <f>3142/3950%</f>
        <v>79.544303797468359</v>
      </c>
      <c r="H61" s="186">
        <f t="shared" si="5"/>
        <v>74.58</v>
      </c>
      <c r="I61" s="131"/>
    </row>
    <row r="62" spans="1:9" s="46" customFormat="1" ht="28.5" customHeight="1" x14ac:dyDescent="0.2">
      <c r="A62" s="126">
        <v>8</v>
      </c>
      <c r="B62" s="127" t="s">
        <v>136</v>
      </c>
      <c r="C62" s="126" t="s">
        <v>10</v>
      </c>
      <c r="D62" s="132">
        <v>77.2</v>
      </c>
      <c r="E62" s="132">
        <v>84.15</v>
      </c>
      <c r="F62" s="136" t="s">
        <v>134</v>
      </c>
      <c r="G62" s="140">
        <f>3412/3950%</f>
        <v>86.379746835443044</v>
      </c>
      <c r="H62" s="186">
        <f t="shared" si="5"/>
        <v>84.15</v>
      </c>
      <c r="I62" s="131"/>
    </row>
    <row r="63" spans="1:9" s="46" customFormat="1" ht="20.100000000000001" customHeight="1" x14ac:dyDescent="0.2">
      <c r="A63" s="126">
        <v>9</v>
      </c>
      <c r="B63" s="127" t="s">
        <v>137</v>
      </c>
      <c r="C63" s="126"/>
      <c r="D63" s="141"/>
      <c r="E63" s="132"/>
      <c r="F63" s="48"/>
      <c r="G63" s="123"/>
      <c r="H63" s="186">
        <f t="shared" si="5"/>
        <v>0</v>
      </c>
      <c r="I63" s="131"/>
    </row>
    <row r="64" spans="1:9" s="46" customFormat="1" ht="20.100000000000001" customHeight="1" x14ac:dyDescent="0.2">
      <c r="A64" s="142"/>
      <c r="B64" s="143" t="s">
        <v>138</v>
      </c>
      <c r="C64" s="142" t="s">
        <v>81</v>
      </c>
      <c r="D64" s="132">
        <v>8.0000000000000002E-3</v>
      </c>
      <c r="E64" s="132">
        <v>0.01</v>
      </c>
      <c r="F64" s="144">
        <f>0/F8*1000</f>
        <v>0</v>
      </c>
      <c r="G64" s="145">
        <f>0/G8*100</f>
        <v>0</v>
      </c>
      <c r="H64" s="186">
        <f t="shared" si="5"/>
        <v>0.01</v>
      </c>
      <c r="I64" s="131"/>
    </row>
    <row r="65" spans="1:9" s="46" customFormat="1" ht="20.100000000000001" customHeight="1" x14ac:dyDescent="0.2">
      <c r="A65" s="142"/>
      <c r="B65" s="143" t="s">
        <v>139</v>
      </c>
      <c r="C65" s="142" t="s">
        <v>140</v>
      </c>
      <c r="D65" s="196">
        <f>85</f>
        <v>85</v>
      </c>
      <c r="E65" s="132">
        <v>25.91</v>
      </c>
      <c r="F65" s="75">
        <f>50/F8*100000</f>
        <v>9.9834275103328469</v>
      </c>
      <c r="G65" s="75">
        <f>64/G8*100000</f>
        <v>12.778787213226046</v>
      </c>
      <c r="H65" s="186">
        <f t="shared" si="5"/>
        <v>25.91</v>
      </c>
      <c r="I65" s="131"/>
    </row>
    <row r="66" spans="1:9" s="46" customFormat="1" ht="20.100000000000001" customHeight="1" x14ac:dyDescent="0.2">
      <c r="A66" s="142"/>
      <c r="B66" s="143" t="s">
        <v>141</v>
      </c>
      <c r="C66" s="142" t="s">
        <v>10</v>
      </c>
      <c r="D66" s="196">
        <v>0.31</v>
      </c>
      <c r="E66" s="128">
        <v>0.3</v>
      </c>
      <c r="F66" s="146">
        <f>1531/F8*100</f>
        <v>0.30569255036639176</v>
      </c>
      <c r="G66" s="146">
        <v>0.3</v>
      </c>
      <c r="H66" s="186">
        <f t="shared" si="5"/>
        <v>0.3</v>
      </c>
      <c r="I66" s="131"/>
    </row>
    <row r="67" spans="1:9" ht="20.100000000000001" customHeight="1" x14ac:dyDescent="0.2">
      <c r="A67" s="99">
        <v>10</v>
      </c>
      <c r="B67" s="100" t="s">
        <v>142</v>
      </c>
      <c r="C67" s="155" t="s">
        <v>10</v>
      </c>
      <c r="D67" s="74">
        <v>94</v>
      </c>
      <c r="E67" s="121">
        <v>95</v>
      </c>
      <c r="F67" s="48">
        <v>87.5</v>
      </c>
      <c r="G67" s="48">
        <v>87.5</v>
      </c>
      <c r="H67" s="187">
        <f t="shared" si="5"/>
        <v>95</v>
      </c>
      <c r="I67" s="192"/>
    </row>
    <row r="68" spans="1:9" ht="30.75" customHeight="1" x14ac:dyDescent="0.2">
      <c r="A68" s="117">
        <v>11</v>
      </c>
      <c r="B68" s="118" t="s">
        <v>143</v>
      </c>
      <c r="C68" s="155"/>
      <c r="D68" s="47">
        <v>60</v>
      </c>
      <c r="E68" s="121">
        <v>70</v>
      </c>
      <c r="F68" s="147">
        <v>60</v>
      </c>
      <c r="G68" s="148">
        <v>60</v>
      </c>
      <c r="H68" s="188">
        <f t="shared" si="5"/>
        <v>70</v>
      </c>
      <c r="I68" s="44"/>
    </row>
    <row r="69" spans="1:9" ht="54" customHeight="1" x14ac:dyDescent="0.2">
      <c r="A69" s="117">
        <v>12</v>
      </c>
      <c r="B69" s="118" t="s">
        <v>22</v>
      </c>
      <c r="C69" s="156"/>
      <c r="D69" s="170">
        <v>92.36</v>
      </c>
      <c r="E69" s="149">
        <v>92.3</v>
      </c>
      <c r="F69" s="218" t="s">
        <v>157</v>
      </c>
      <c r="G69" s="219"/>
      <c r="H69" s="189">
        <f t="shared" si="5"/>
        <v>92.3</v>
      </c>
      <c r="I69" s="41"/>
    </row>
    <row r="70" spans="1:9" s="50" customFormat="1" ht="28.5" customHeight="1" x14ac:dyDescent="0.2">
      <c r="A70" s="150">
        <v>13</v>
      </c>
      <c r="B70" s="151" t="s">
        <v>144</v>
      </c>
      <c r="C70" s="162"/>
      <c r="D70" s="49">
        <v>2050</v>
      </c>
      <c r="E70" s="168">
        <v>2100</v>
      </c>
      <c r="F70" s="152">
        <v>1993</v>
      </c>
      <c r="G70" s="152">
        <v>1978</v>
      </c>
      <c r="H70" s="190">
        <f t="shared" si="5"/>
        <v>2100</v>
      </c>
      <c r="I70" s="193"/>
    </row>
    <row r="71" spans="1:9" s="51" customFormat="1" ht="20.100000000000001" customHeight="1" x14ac:dyDescent="0.2">
      <c r="A71" s="163" t="s">
        <v>4</v>
      </c>
      <c r="B71" s="166" t="s">
        <v>145</v>
      </c>
      <c r="C71" s="163"/>
      <c r="D71" s="154"/>
      <c r="E71" s="153"/>
      <c r="F71" s="153"/>
      <c r="G71" s="154"/>
      <c r="H71" s="191"/>
      <c r="I71" s="153"/>
    </row>
    <row r="72" spans="1:9" ht="36" customHeight="1" x14ac:dyDescent="0.2">
      <c r="A72" s="214">
        <v>1</v>
      </c>
      <c r="B72" s="167" t="s">
        <v>146</v>
      </c>
      <c r="C72" s="52" t="s">
        <v>123</v>
      </c>
      <c r="D72" s="197">
        <v>60</v>
      </c>
      <c r="E72" s="112">
        <v>69</v>
      </c>
      <c r="F72" s="198">
        <v>60</v>
      </c>
      <c r="G72" s="114">
        <f>D72</f>
        <v>60</v>
      </c>
      <c r="H72" s="199">
        <f>E72</f>
        <v>69</v>
      </c>
      <c r="I72" s="54"/>
    </row>
    <row r="73" spans="1:9" ht="34.5" customHeight="1" x14ac:dyDescent="0.2">
      <c r="A73" s="215"/>
      <c r="B73" s="167" t="s">
        <v>147</v>
      </c>
      <c r="C73" s="52" t="s">
        <v>10</v>
      </c>
      <c r="D73" s="201">
        <f>D72/106*100</f>
        <v>56.60377358490566</v>
      </c>
      <c r="E73" s="112">
        <v>65</v>
      </c>
      <c r="F73" s="200">
        <v>56.6</v>
      </c>
      <c r="G73" s="201">
        <f t="shared" ref="G73:H74" si="6">D73</f>
        <v>56.60377358490566</v>
      </c>
      <c r="H73" s="199">
        <f t="shared" si="6"/>
        <v>65</v>
      </c>
      <c r="I73" s="54"/>
    </row>
    <row r="74" spans="1:9" ht="30" customHeight="1" x14ac:dyDescent="0.2">
      <c r="A74" s="78">
        <v>2</v>
      </c>
      <c r="B74" s="167" t="s">
        <v>148</v>
      </c>
      <c r="C74" s="52" t="s">
        <v>10</v>
      </c>
      <c r="D74" s="197">
        <v>75</v>
      </c>
      <c r="E74" s="112">
        <v>80</v>
      </c>
      <c r="F74" s="198">
        <v>75</v>
      </c>
      <c r="G74" s="114">
        <f t="shared" si="6"/>
        <v>75</v>
      </c>
      <c r="H74" s="199">
        <f t="shared" si="6"/>
        <v>80</v>
      </c>
      <c r="I74" s="78"/>
    </row>
  </sheetData>
  <mergeCells count="11">
    <mergeCell ref="A72:A73"/>
    <mergeCell ref="I3:I4"/>
    <mergeCell ref="F69:G69"/>
    <mergeCell ref="I7:I20"/>
    <mergeCell ref="A1:I1"/>
    <mergeCell ref="A2:I2"/>
    <mergeCell ref="A3:A4"/>
    <mergeCell ref="B3:B4"/>
    <mergeCell ref="C3:C4"/>
    <mergeCell ref="D3:D4"/>
    <mergeCell ref="E3:H3"/>
  </mergeCells>
  <pageMargins left="0.19685039370078741" right="0.19685039370078741" top="0.35433070866141736" bottom="0.35433070866141736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Nhiệm vụ</vt:lpstr>
      <vt:lpstr>PL 2-01</vt:lpstr>
      <vt:lpstr>PL 3-01</vt:lpstr>
      <vt:lpstr>Chi tieu PTKTXH 6 thang </vt:lpstr>
      <vt:lpstr>'Chi tieu PTKTXH 6 thang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2025-07-28T02:50:31Z</dcterms:modified>
</cp:coreProperties>
</file>