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2"/>
  </bookViews>
  <sheets>
    <sheet name="KCB chung " sheetId="1" r:id="rId1"/>
    <sheet name="KCB người nghèo" sheetId="2" r:id="rId2"/>
    <sheet name="KCB trẻ &lt; 6 tuổi" sheetId="3" r:id="rId3"/>
    <sheet name="Ước 12 tháng (ước t11,t12)" sheetId="4" state="hidden" r:id="rId4"/>
  </sheets>
  <externalReferences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MyPC</author>
  </authors>
  <commentList>
    <comment ref="T16" authorId="0">
      <text>
        <r>
          <rPr>
            <b/>
            <sz val="9"/>
            <rFont val="Tahoma"/>
            <family val="2"/>
          </rPr>
          <t>MyPC:</t>
        </r>
        <r>
          <rPr>
            <sz val="9"/>
            <rFont val="Tahoma"/>
            <family val="2"/>
          </rPr>
          <t xml:space="preserve">
16163 lượt khám dự phòng</t>
        </r>
      </text>
    </comment>
  </commentList>
</comments>
</file>

<file path=xl/comments4.xml><?xml version="1.0" encoding="utf-8"?>
<comments xmlns="http://schemas.openxmlformats.org/spreadsheetml/2006/main">
  <authors>
    <author>MyPC</author>
    <author>User</author>
  </authors>
  <commentList>
    <comment ref="BB9" authorId="0">
      <text>
        <r>
          <rPr>
            <b/>
            <sz val="9"/>
            <rFont val="Tahoma"/>
            <family val="2"/>
          </rPr>
          <t>MyPC:</t>
        </r>
        <r>
          <rPr>
            <sz val="9"/>
            <rFont val="Tahoma"/>
            <family val="2"/>
          </rPr>
          <t xml:space="preserve">
129010: ươc 10 thang</t>
        </r>
      </text>
    </comment>
    <comment ref="BB10" authorId="0">
      <text>
        <r>
          <rPr>
            <b/>
            <sz val="9"/>
            <rFont val="Tahoma"/>
            <family val="2"/>
          </rPr>
          <t>MyPC:</t>
        </r>
        <r>
          <rPr>
            <sz val="9"/>
            <rFont val="Tahoma"/>
            <family val="2"/>
          </rPr>
          <t xml:space="preserve">
18216: uoc 10 tháng</t>
        </r>
      </text>
    </comment>
    <comment ref="C14" authorId="0">
      <text>
        <r>
          <rPr>
            <b/>
            <sz val="9"/>
            <rFont val="Tahoma"/>
            <family val="2"/>
          </rPr>
          <t>MyPC:</t>
        </r>
        <r>
          <rPr>
            <sz val="9"/>
            <rFont val="Tahoma"/>
            <family val="2"/>
          </rPr>
          <t xml:space="preserve">
110</t>
        </r>
      </text>
    </comment>
    <comment ref="BB14" authorId="1">
      <text>
        <r>
          <rPr>
            <b/>
            <sz val="9"/>
            <rFont val="Tahoma"/>
            <family val="2"/>
          </rPr>
          <t xml:space="preserve">
Ước 5.900 lượt *6 ngày</t>
        </r>
      </text>
    </comment>
    <comment ref="BE3" authorId="0">
      <text>
        <r>
          <rPr>
            <b/>
            <sz val="9"/>
            <rFont val="Tahoma"/>
            <family val="2"/>
          </rPr>
          <t>MyPC:
10 tháng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<sst xmlns="http://schemas.openxmlformats.org/spreadsheetml/2006/main" count="297" uniqueCount="74">
  <si>
    <t>Tuyến tỉnh</t>
  </si>
  <si>
    <t>BVĐK tỉnh</t>
  </si>
  <si>
    <t>BV LP</t>
  </si>
  <si>
    <t>BV YHCT</t>
  </si>
  <si>
    <t>Tuyến huyện</t>
  </si>
  <si>
    <t>TTYT Mường Tè</t>
  </si>
  <si>
    <t>TTYT Sìn Hồ</t>
  </si>
  <si>
    <t>TTYT Phong Thổ</t>
  </si>
  <si>
    <t>TTYT Tam Đường</t>
  </si>
  <si>
    <t>TTYT Than Uyên</t>
  </si>
  <si>
    <t>TTYT Tân Uyên</t>
  </si>
  <si>
    <t>I</t>
  </si>
  <si>
    <t>II</t>
  </si>
  <si>
    <t>KH</t>
  </si>
  <si>
    <t>%</t>
  </si>
  <si>
    <t>TTYT Nậm Nhùn</t>
  </si>
  <si>
    <t>TK</t>
  </si>
  <si>
    <t>Tổng cộng (I+II)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</si>
  <si>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</si>
  <si>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</si>
  <si>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</si>
  <si>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</si>
  <si>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</si>
  <si>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</si>
  <si>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</si>
  <si>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</si>
  <si>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</si>
  <si>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</si>
  <si>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</si>
  <si>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</si>
  <si>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 xml:space="preserve">TH </t>
  </si>
  <si>
    <t>Trong đó</t>
  </si>
  <si>
    <t>STT</t>
  </si>
  <si>
    <t>ĐƠN VỊ</t>
  </si>
  <si>
    <t>TỔNG SỐ LẦN KHÁM BỆNH</t>
  </si>
  <si>
    <t>KHÁM CHỮA BỆNH CHUNG</t>
  </si>
  <si>
    <t>ĐIỀU TRỊ NỘI TRÚ</t>
  </si>
  <si>
    <t>ĐIỀU TRỊ NGOẠI TRÚ</t>
  </si>
  <si>
    <t>CÔNG SUẤT SỬ DỤNG GB</t>
  </si>
  <si>
    <t>GIƯỜNG BỆNH</t>
  </si>
  <si>
    <t>Cùng kỳ năm trước</t>
  </si>
  <si>
    <t xml:space="preserve">Ghi chú: </t>
  </si>
  <si>
    <t>Cột cùng kỳ chỉ ghi số liệu 3 tháng, 6 tháng, 9 tháng và 12 tháng tương ứng với kỳ báo cáo</t>
  </si>
  <si>
    <t>So sánh cùng kỳ chỉ thực hiện báo cáo 3 tháng, 6 tháng, 9 tháng và 12 tháng</t>
  </si>
  <si>
    <t xml:space="preserve">SỐ NGÀY Đ/TRỊ NỘI TRÚ </t>
  </si>
  <si>
    <t>CÔNG SUẤT SD GIƯỜNG BỆNH KH</t>
  </si>
  <si>
    <t>CÔNG SUẤT SD GIƯỜNG BỆNH TK</t>
  </si>
  <si>
    <t>TTYTDP Thành phố</t>
  </si>
  <si>
    <t xml:space="preserve"> Riêng số điều trị nội trú và ngày điều trị nội trú không tính của trạm Y tế (Chỉ tính của Bệnh viện và PKĐKKV); Số ngày điều trị nội trú đề nghị đến thời điểm bao nhiêu tháng thì báo cáo số ngày cộng dồn của bấy nhiêu tháng.</t>
  </si>
  <si>
    <t>KHÁM CHỮA BỆNH CHUNG NĂM 2017</t>
  </si>
  <si>
    <t>Số ngày điều trị nội trú</t>
  </si>
  <si>
    <t>Trung tâm CDC</t>
  </si>
  <si>
    <t>Công suất sử dụng giường bệnh</t>
  </si>
  <si>
    <t>KHÁM, CHỮA BỆNH NGƯỜI NGHÈO</t>
  </si>
  <si>
    <t>TỔNG SỐ LẦN KHÁM BỆNH NN</t>
  </si>
  <si>
    <t>ĐIỀU TRỊ NỘI TRÚ NN</t>
  </si>
  <si>
    <t>ĐIỀU TRỊ NGOẠI TRÚ NN</t>
  </si>
  <si>
    <t>Đạt % KH năm</t>
  </si>
  <si>
    <t>TT Kiểm soát BT</t>
  </si>
  <si>
    <t>KHÁM, CHỮA BỆNH TRẺ EM &lt; 6 TUỔI</t>
  </si>
  <si>
    <t>TỔNG SỐ LẦN KHÁM BỆNH TE &lt; 6 TUỔI</t>
  </si>
  <si>
    <t>ĐIỀU TRỊ NỘI TRÚ TE &lt; 6 TUỔI</t>
  </si>
  <si>
    <t>ĐIỀU TRỊ NGOẠI TRÚ TE &lt; 6 TUỔI</t>
  </si>
  <si>
    <t>Đạt % năm 2019</t>
  </si>
  <si>
    <t>Đạt % KH năm 2019</t>
  </si>
  <si>
    <t xml:space="preserve">Đạt % KH năm </t>
  </si>
  <si>
    <t>KHÁM CHỮA BỆNH CHUNG NĂM 2019</t>
  </si>
  <si>
    <t xml:space="preserve">Số danh mục kỹ thuật thực hiện được </t>
  </si>
  <si>
    <t>Số danh mục kỹ thuật được phê duyệt</t>
  </si>
  <si>
    <t>Đạt % thực hiện DMKT</t>
  </si>
  <si>
    <t>KHÁM CHỮA BỆNH TRẺ EM &lt; 6 TUỔI NĂM 2019</t>
  </si>
  <si>
    <t>KHÁM CHỮA BỆNH NGƯỜI NGHÈO NĂM 2019</t>
  </si>
  <si>
    <t>TTYT Thành phố</t>
  </si>
  <si>
    <t>TTYT Thành Phố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</si>
</sst>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(* #,##0.0_);_(* \(#,##0.0\);_(* &quot;-&quot;??_);_(@_)"/>
    <numFmt numFmtId="187" formatCode="_(* #,##0_);_(* \(#,##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_-;\-* #,##0_-;_-* &quot;-&quot;??_-;_-@_-"/>
    <numFmt numFmtId="199" formatCode="_(* #.###._);_(* \(#.###.\);_(* &quot;-&quot;??_);_(@_ⴆ"/>
    <numFmt numFmtId="200" formatCode="_(* #.#._);_(* \(#.#.\);_(* &quot;-&quot;??_);_(@_ⴆ"/>
    <numFmt numFmtId="201" formatCode="_(* #.0.;_(* \(#.0.;_(* &quot;-&quot;??_);_(@_ⴆ"/>
    <numFmt numFmtId="202" formatCode="_(* #.##._);_(* \(#.##.\);_(* &quot;-&quot;??_);_(@_ⴆ"/>
    <numFmt numFmtId="203" formatCode="_(* #.####._);_(* \(#.####.\);_(* &quot;-&quot;??_);_(@_ⴆ"/>
    <numFmt numFmtId="204" formatCode="_(* #,##0.000_);_(* \(#,##0.000\);_(* &quot;-&quot;??_);_(@_)"/>
    <numFmt numFmtId="205" formatCode="#,##0.0"/>
    <numFmt numFmtId="206" formatCode="_-* #,##0.0\ _₫_-;\-* #,##0.0\ _₫_-;_-* &quot;-&quot;?\ _₫_-;_-@_-"/>
    <numFmt numFmtId="207" formatCode="_-* #,##0\ _₫_-;\-* #,##0\ _₫_-;_-* &quot;-&quot;?\ _₫_-;_-@_-"/>
    <numFmt numFmtId="208" formatCode="0.0%"/>
    <numFmt numFmtId="209" formatCode="0.000%"/>
    <numFmt numFmtId="210" formatCode="_(* #,##0.0000_);_(* \(#,##0.0000\);_(* &quot;-&quot;??_);_(@_)"/>
    <numFmt numFmtId="211" formatCode="_(* #,##0.00000_);_(* \(#,##0.00000\);_(* &quot;-&quot;??_);_(@_)"/>
    <numFmt numFmtId="212" formatCode="_(* #,##0.000000_);_(* \(#,##0.000000\);_(* &quot;-&quot;??_);_(@_)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Accounting"/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color indexed="17"/>
      <name val="Times New Roman"/>
      <family val="1"/>
    </font>
    <font>
      <b/>
      <u val="singleAccounting"/>
      <sz val="12"/>
      <color indexed="16"/>
      <name val="Arial"/>
      <family val="2"/>
    </font>
    <font>
      <i/>
      <sz val="10"/>
      <color indexed="62"/>
      <name val="Times New Roman"/>
      <family val="1"/>
    </font>
    <font>
      <b/>
      <i/>
      <sz val="10"/>
      <color indexed="62"/>
      <name val="Times New Roman"/>
      <family val="1"/>
    </font>
    <font>
      <i/>
      <sz val="10"/>
      <color indexed="62"/>
      <name val="Arial"/>
      <family val="2"/>
    </font>
    <font>
      <i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b/>
      <i/>
      <u val="singleAccounting"/>
      <sz val="12"/>
      <color indexed="62"/>
      <name val="Times New Roman"/>
      <family val="1"/>
    </font>
    <font>
      <b/>
      <i/>
      <u val="single"/>
      <sz val="12"/>
      <color indexed="62"/>
      <name val="Times New Roman"/>
      <family val="1"/>
    </font>
    <font>
      <b/>
      <u val="singleAccounting"/>
      <sz val="12"/>
      <color indexed="62"/>
      <name val="Times New Roman"/>
      <family val="1"/>
    </font>
    <font>
      <b/>
      <i/>
      <u val="singleAccounting"/>
      <sz val="12"/>
      <color indexed="62"/>
      <name val="Arial"/>
      <family val="2"/>
    </font>
    <font>
      <sz val="12"/>
      <color indexed="8"/>
      <name val="Times New Roman"/>
      <family val="1"/>
    </font>
    <font>
      <b/>
      <i/>
      <u val="singleAccounting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2"/>
      <name val="Arial"/>
      <family val="2"/>
    </font>
    <font>
      <b/>
      <sz val="10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56"/>
      <name val="Times New Roman"/>
      <family val="1"/>
    </font>
    <font>
      <i/>
      <sz val="2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3"/>
      <name val="Times New Roman"/>
      <family val="1"/>
    </font>
    <font>
      <i/>
      <sz val="20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6" fillId="32" borderId="0" xfId="0" applyFont="1" applyFill="1" applyAlignment="1" applyProtection="1">
      <alignment/>
      <protection locked="0"/>
    </xf>
    <xf numFmtId="187" fontId="6" fillId="32" borderId="0" xfId="42" applyNumberFormat="1" applyFont="1" applyFill="1" applyAlignment="1" applyProtection="1">
      <alignment horizontal="center"/>
      <protection locked="0"/>
    </xf>
    <xf numFmtId="0" fontId="6" fillId="32" borderId="0" xfId="0" applyFont="1" applyFill="1" applyAlignment="1" applyProtection="1">
      <alignment horizontal="center"/>
      <protection locked="0"/>
    </xf>
    <xf numFmtId="0" fontId="4" fillId="32" borderId="0" xfId="0" applyFont="1" applyFill="1" applyAlignment="1" applyProtection="1">
      <alignment/>
      <protection locked="0"/>
    </xf>
    <xf numFmtId="187" fontId="3" fillId="33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87" fontId="6" fillId="0" borderId="0" xfId="42" applyNumberFormat="1" applyFont="1" applyFill="1" applyAlignment="1" applyProtection="1">
      <alignment horizontal="center"/>
      <protection locked="0"/>
    </xf>
    <xf numFmtId="187" fontId="6" fillId="0" borderId="0" xfId="42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13" fillId="0" borderId="0" xfId="0" applyFont="1" applyFill="1" applyAlignment="1" applyProtection="1">
      <alignment/>
      <protection locked="0"/>
    </xf>
    <xf numFmtId="0" fontId="14" fillId="32" borderId="0" xfId="0" applyFont="1" applyFill="1" applyAlignment="1" applyProtection="1">
      <alignment/>
      <protection locked="0"/>
    </xf>
    <xf numFmtId="187" fontId="13" fillId="0" borderId="0" xfId="42" applyNumberFormat="1" applyFont="1" applyFill="1" applyAlignment="1" applyProtection="1">
      <alignment/>
      <protection locked="0"/>
    </xf>
    <xf numFmtId="0" fontId="13" fillId="32" borderId="0" xfId="0" applyFont="1" applyFill="1" applyAlignment="1" applyProtection="1">
      <alignment/>
      <protection locked="0"/>
    </xf>
    <xf numFmtId="0" fontId="6" fillId="32" borderId="0" xfId="0" applyFont="1" applyFill="1" applyAlignment="1" applyProtection="1">
      <alignment/>
      <protection locked="0"/>
    </xf>
    <xf numFmtId="2" fontId="1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87" fontId="3" fillId="33" borderId="10" xfId="42" applyNumberFormat="1" applyFont="1" applyFill="1" applyBorder="1" applyAlignment="1" applyProtection="1">
      <alignment horizontal="center" vertical="center" wrapText="1"/>
      <protection locked="0"/>
    </xf>
    <xf numFmtId="186" fontId="9" fillId="0" borderId="11" xfId="42" applyNumberFormat="1" applyFont="1" applyFill="1" applyBorder="1" applyAlignment="1" applyProtection="1">
      <alignment horizontal="center" vertical="center"/>
      <protection locked="0"/>
    </xf>
    <xf numFmtId="186" fontId="9" fillId="0" borderId="12" xfId="42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/>
      <protection locked="0"/>
    </xf>
    <xf numFmtId="43" fontId="6" fillId="0" borderId="11" xfId="42" applyNumberFormat="1" applyFont="1" applyFill="1" applyBorder="1" applyAlignment="1" applyProtection="1">
      <alignment horizontal="center" vertical="center"/>
      <protection locked="0"/>
    </xf>
    <xf numFmtId="186" fontId="8" fillId="0" borderId="11" xfId="42" applyNumberFormat="1" applyFont="1" applyFill="1" applyBorder="1" applyAlignment="1" applyProtection="1">
      <alignment horizontal="center" vertical="center"/>
      <protection locked="0"/>
    </xf>
    <xf numFmtId="43" fontId="6" fillId="0" borderId="13" xfId="42" applyNumberFormat="1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Alignment="1" applyProtection="1">
      <alignment/>
      <protection locked="0"/>
    </xf>
    <xf numFmtId="187" fontId="6" fillId="32" borderId="0" xfId="42" applyNumberFormat="1" applyFont="1" applyFill="1" applyAlignment="1" applyProtection="1">
      <alignment/>
      <protection locked="0"/>
    </xf>
    <xf numFmtId="43" fontId="6" fillId="0" borderId="0" xfId="0" applyNumberFormat="1" applyFont="1" applyFill="1" applyAlignment="1" applyProtection="1">
      <alignment/>
      <protection locked="0"/>
    </xf>
    <xf numFmtId="43" fontId="6" fillId="0" borderId="0" xfId="0" applyNumberFormat="1" applyFont="1" applyFill="1" applyAlignment="1" applyProtection="1">
      <alignment/>
      <protection locked="0"/>
    </xf>
    <xf numFmtId="187" fontId="6" fillId="32" borderId="0" xfId="42" applyNumberFormat="1" applyFont="1" applyFill="1" applyAlignment="1" applyProtection="1">
      <alignment/>
      <protection locked="0"/>
    </xf>
    <xf numFmtId="187" fontId="6" fillId="0" borderId="0" xfId="42" applyNumberFormat="1" applyFont="1" applyFill="1" applyAlignment="1" applyProtection="1">
      <alignment/>
      <protection locked="0"/>
    </xf>
    <xf numFmtId="43" fontId="6" fillId="0" borderId="0" xfId="0" applyNumberFormat="1" applyFont="1" applyFill="1" applyAlignment="1" applyProtection="1">
      <alignment horizontal="center"/>
      <protection locked="0"/>
    </xf>
    <xf numFmtId="43" fontId="4" fillId="0" borderId="0" xfId="0" applyNumberFormat="1" applyFont="1" applyFill="1" applyAlignment="1" applyProtection="1">
      <alignment/>
      <protection locked="0"/>
    </xf>
    <xf numFmtId="187" fontId="4" fillId="32" borderId="0" xfId="42" applyNumberFormat="1" applyFont="1" applyFill="1" applyAlignment="1" applyProtection="1">
      <alignment/>
      <protection locked="0"/>
    </xf>
    <xf numFmtId="187" fontId="4" fillId="0" borderId="0" xfId="42" applyNumberFormat="1" applyFont="1" applyFill="1" applyAlignment="1" applyProtection="1">
      <alignment/>
      <protection locked="0"/>
    </xf>
    <xf numFmtId="186" fontId="20" fillId="0" borderId="11" xfId="42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/>
      <protection locked="0"/>
    </xf>
    <xf numFmtId="187" fontId="10" fillId="33" borderId="11" xfId="42" applyNumberFormat="1" applyFont="1" applyFill="1" applyBorder="1" applyAlignment="1" applyProtection="1">
      <alignment horizontal="center" vertical="center"/>
      <protection/>
    </xf>
    <xf numFmtId="187" fontId="9" fillId="33" borderId="11" xfId="42" applyNumberFormat="1" applyFont="1" applyFill="1" applyBorder="1" applyAlignment="1" applyProtection="1">
      <alignment horizontal="center" vertical="center"/>
      <protection/>
    </xf>
    <xf numFmtId="187" fontId="17" fillId="33" borderId="11" xfId="42" applyNumberFormat="1" applyFont="1" applyFill="1" applyBorder="1" applyAlignment="1" applyProtection="1">
      <alignment horizontal="center" vertical="center"/>
      <protection/>
    </xf>
    <xf numFmtId="187" fontId="17" fillId="33" borderId="11" xfId="42" applyNumberFormat="1" applyFont="1" applyFill="1" applyBorder="1" applyAlignment="1" applyProtection="1">
      <alignment horizontal="left" vertical="center"/>
      <protection/>
    </xf>
    <xf numFmtId="187" fontId="18" fillId="33" borderId="11" xfId="42" applyNumberFormat="1" applyFont="1" applyFill="1" applyBorder="1" applyAlignment="1" applyProtection="1">
      <alignment horizontal="center" vertical="center"/>
      <protection/>
    </xf>
    <xf numFmtId="187" fontId="18" fillId="33" borderId="11" xfId="42" applyNumberFormat="1" applyFont="1" applyFill="1" applyBorder="1" applyAlignment="1" applyProtection="1">
      <alignment horizontal="center" vertical="center"/>
      <protection/>
    </xf>
    <xf numFmtId="43" fontId="19" fillId="33" borderId="11" xfId="42" applyNumberFormat="1" applyFont="1" applyFill="1" applyBorder="1" applyAlignment="1" applyProtection="1">
      <alignment horizontal="center" vertical="center"/>
      <protection/>
    </xf>
    <xf numFmtId="187" fontId="20" fillId="33" borderId="11" xfId="42" applyNumberFormat="1" applyFont="1" applyFill="1" applyBorder="1" applyAlignment="1" applyProtection="1">
      <alignment horizontal="center" vertical="center"/>
      <protection/>
    </xf>
    <xf numFmtId="187" fontId="6" fillId="33" borderId="11" xfId="42" applyNumberFormat="1" applyFont="1" applyFill="1" applyBorder="1" applyAlignment="1" applyProtection="1">
      <alignment horizontal="center" vertical="center"/>
      <protection/>
    </xf>
    <xf numFmtId="187" fontId="6" fillId="33" borderId="11" xfId="42" applyNumberFormat="1" applyFont="1" applyFill="1" applyBorder="1" applyAlignment="1" applyProtection="1">
      <alignment horizontal="left" vertical="center"/>
      <protection/>
    </xf>
    <xf numFmtId="187" fontId="6" fillId="33" borderId="14" xfId="42" applyNumberFormat="1" applyFont="1" applyFill="1" applyBorder="1" applyAlignment="1" applyProtection="1">
      <alignment horizontal="center" vertical="center"/>
      <protection/>
    </xf>
    <xf numFmtId="187" fontId="6" fillId="33" borderId="14" xfId="42" applyNumberFormat="1" applyFont="1" applyFill="1" applyBorder="1" applyAlignment="1" applyProtection="1">
      <alignment horizontal="left" vertical="center"/>
      <protection/>
    </xf>
    <xf numFmtId="187" fontId="6" fillId="33" borderId="13" xfId="42" applyNumberFormat="1" applyFont="1" applyFill="1" applyBorder="1" applyAlignment="1" applyProtection="1">
      <alignment horizontal="left" vertical="center"/>
      <protection/>
    </xf>
    <xf numFmtId="187" fontId="6" fillId="33" borderId="11" xfId="42" applyNumberFormat="1" applyFont="1" applyFill="1" applyBorder="1" applyAlignment="1" applyProtection="1">
      <alignment horizontal="center" vertical="center"/>
      <protection/>
    </xf>
    <xf numFmtId="187" fontId="6" fillId="34" borderId="11" xfId="42" applyNumberFormat="1" applyFont="1" applyFill="1" applyBorder="1" applyAlignment="1" applyProtection="1">
      <alignment horizontal="center" vertical="center"/>
      <protection locked="0"/>
    </xf>
    <xf numFmtId="187" fontId="11" fillId="34" borderId="11" xfId="42" applyNumberFormat="1" applyFont="1" applyFill="1" applyBorder="1" applyAlignment="1" applyProtection="1">
      <alignment horizontal="center" vertical="center"/>
      <protection locked="0"/>
    </xf>
    <xf numFmtId="43" fontId="6" fillId="34" borderId="11" xfId="42" applyNumberFormat="1" applyFont="1" applyFill="1" applyBorder="1" applyAlignment="1" applyProtection="1">
      <alignment horizontal="center" vertical="center"/>
      <protection locked="0"/>
    </xf>
    <xf numFmtId="187" fontId="6" fillId="34" borderId="15" xfId="42" applyNumberFormat="1" applyFont="1" applyFill="1" applyBorder="1" applyAlignment="1" applyProtection="1">
      <alignment/>
      <protection locked="0"/>
    </xf>
    <xf numFmtId="43" fontId="6" fillId="34" borderId="13" xfId="42" applyNumberFormat="1" applyFont="1" applyFill="1" applyBorder="1" applyAlignment="1" applyProtection="1">
      <alignment horizontal="center" vertical="center"/>
      <protection locked="0"/>
    </xf>
    <xf numFmtId="187" fontId="6" fillId="34" borderId="14" xfId="42" applyNumberFormat="1" applyFont="1" applyFill="1" applyBorder="1" applyAlignment="1" applyProtection="1">
      <alignment horizontal="center" vertical="center"/>
      <protection locked="0"/>
    </xf>
    <xf numFmtId="187" fontId="6" fillId="34" borderId="13" xfId="42" applyNumberFormat="1" applyFont="1" applyFill="1" applyBorder="1" applyAlignment="1" applyProtection="1">
      <alignment horizontal="center" vertical="center"/>
      <protection locked="0"/>
    </xf>
    <xf numFmtId="187" fontId="6" fillId="34" borderId="15" xfId="42" applyNumberFormat="1" applyFont="1" applyFill="1" applyBorder="1" applyAlignment="1" applyProtection="1">
      <alignment horizontal="center" vertical="center"/>
      <protection locked="0"/>
    </xf>
    <xf numFmtId="187" fontId="22" fillId="34" borderId="11" xfId="42" applyNumberFormat="1" applyFont="1" applyFill="1" applyBorder="1" applyAlignment="1" applyProtection="1">
      <alignment horizontal="center" vertical="center"/>
      <protection locked="0"/>
    </xf>
    <xf numFmtId="187" fontId="23" fillId="33" borderId="11" xfId="42" applyNumberFormat="1" applyFont="1" applyFill="1" applyBorder="1" applyAlignment="1" applyProtection="1">
      <alignment horizontal="center" vertical="center"/>
      <protection/>
    </xf>
    <xf numFmtId="186" fontId="3" fillId="0" borderId="11" xfId="42" applyNumberFormat="1" applyFont="1" applyFill="1" applyBorder="1" applyAlignment="1" applyProtection="1">
      <alignment horizontal="center" vertical="center"/>
      <protection locked="0"/>
    </xf>
    <xf numFmtId="186" fontId="3" fillId="0" borderId="15" xfId="42" applyNumberFormat="1" applyFont="1" applyFill="1" applyBorder="1" applyAlignment="1" applyProtection="1">
      <alignment horizontal="center" vertical="center"/>
      <protection locked="0"/>
    </xf>
    <xf numFmtId="186" fontId="3" fillId="0" borderId="13" xfId="42" applyNumberFormat="1" applyFont="1" applyFill="1" applyBorder="1" applyAlignment="1" applyProtection="1">
      <alignment horizontal="center" vertical="center"/>
      <protection locked="0"/>
    </xf>
    <xf numFmtId="187" fontId="68" fillId="35" borderId="0" xfId="42" applyNumberFormat="1" applyFont="1" applyFill="1" applyAlignment="1" applyProtection="1">
      <alignment horizontal="center"/>
      <protection locked="0"/>
    </xf>
    <xf numFmtId="0" fontId="68" fillId="35" borderId="0" xfId="0" applyFont="1" applyFill="1" applyAlignment="1" applyProtection="1">
      <alignment/>
      <protection locked="0"/>
    </xf>
    <xf numFmtId="0" fontId="16" fillId="32" borderId="0" xfId="0" applyFont="1" applyFill="1" applyAlignment="1" applyProtection="1">
      <alignment/>
      <protection locked="0"/>
    </xf>
    <xf numFmtId="187" fontId="68" fillId="35" borderId="16" xfId="42" applyNumberFormat="1" applyFont="1" applyFill="1" applyBorder="1" applyAlignment="1" applyProtection="1">
      <alignment/>
      <protection locked="0"/>
    </xf>
    <xf numFmtId="187" fontId="16" fillId="32" borderId="0" xfId="42" applyNumberFormat="1" applyFont="1" applyFill="1" applyAlignment="1" applyProtection="1">
      <alignment horizontal="center"/>
      <protection locked="0"/>
    </xf>
    <xf numFmtId="2" fontId="16" fillId="0" borderId="16" xfId="0" applyNumberFormat="1" applyFont="1" applyFill="1" applyBorder="1" applyAlignment="1" applyProtection="1">
      <alignment/>
      <protection locked="0"/>
    </xf>
    <xf numFmtId="187" fontId="16" fillId="0" borderId="0" xfId="42" applyNumberFormat="1" applyFont="1" applyFill="1" applyAlignment="1" applyProtection="1">
      <alignment horizontal="center"/>
      <protection locked="0"/>
    </xf>
    <xf numFmtId="187" fontId="16" fillId="32" borderId="0" xfId="42" applyNumberFormat="1" applyFont="1" applyFill="1" applyAlignment="1" applyProtection="1">
      <alignment/>
      <protection locked="0"/>
    </xf>
    <xf numFmtId="187" fontId="68" fillId="35" borderId="0" xfId="42" applyNumberFormat="1" applyFont="1" applyFill="1" applyBorder="1" applyAlignment="1" applyProtection="1">
      <alignment/>
      <protection locked="0"/>
    </xf>
    <xf numFmtId="187" fontId="6" fillId="0" borderId="0" xfId="42" applyNumberFormat="1" applyFont="1" applyFill="1" applyAlignment="1" applyProtection="1">
      <alignment horizontal="center"/>
      <protection locked="0"/>
    </xf>
    <xf numFmtId="187" fontId="6" fillId="33" borderId="15" xfId="42" applyNumberFormat="1" applyFont="1" applyFill="1" applyBorder="1" applyAlignment="1" applyProtection="1">
      <alignment horizontal="center" vertical="center"/>
      <protection/>
    </xf>
    <xf numFmtId="187" fontId="6" fillId="33" borderId="15" xfId="42" applyNumberFormat="1" applyFont="1" applyFill="1" applyBorder="1" applyAlignment="1" applyProtection="1">
      <alignment vertical="center"/>
      <protection/>
    </xf>
    <xf numFmtId="187" fontId="6" fillId="34" borderId="15" xfId="42" applyNumberFormat="1" applyFont="1" applyFill="1" applyBorder="1" applyAlignment="1" applyProtection="1">
      <alignment vertical="center"/>
      <protection locked="0"/>
    </xf>
    <xf numFmtId="187" fontId="69" fillId="36" borderId="0" xfId="42" applyNumberFormat="1" applyFont="1" applyFill="1" applyAlignment="1" applyProtection="1">
      <alignment/>
      <protection locked="0"/>
    </xf>
    <xf numFmtId="187" fontId="69" fillId="36" borderId="0" xfId="42" applyNumberFormat="1" applyFont="1" applyFill="1" applyAlignment="1" applyProtection="1">
      <alignment horizontal="center"/>
      <protection locked="0"/>
    </xf>
    <xf numFmtId="0" fontId="69" fillId="36" borderId="0" xfId="0" applyFont="1" applyFill="1" applyAlignment="1" applyProtection="1">
      <alignment/>
      <protection locked="0"/>
    </xf>
    <xf numFmtId="187" fontId="68" fillId="36" borderId="0" xfId="42" applyNumberFormat="1" applyFont="1" applyFill="1" applyAlignment="1" applyProtection="1">
      <alignment/>
      <protection locked="0"/>
    </xf>
    <xf numFmtId="187" fontId="6" fillId="36" borderId="0" xfId="42" applyNumberFormat="1" applyFont="1" applyFill="1" applyAlignment="1" applyProtection="1">
      <alignment/>
      <protection locked="0"/>
    </xf>
    <xf numFmtId="187" fontId="6" fillId="36" borderId="0" xfId="42" applyNumberFormat="1" applyFont="1" applyFill="1" applyAlignment="1" applyProtection="1">
      <alignment/>
      <protection locked="0"/>
    </xf>
    <xf numFmtId="187" fontId="6" fillId="36" borderId="0" xfId="42" applyNumberFormat="1" applyFont="1" applyFill="1" applyAlignment="1" applyProtection="1">
      <alignment horizontal="center"/>
      <protection locked="0"/>
    </xf>
    <xf numFmtId="0" fontId="6" fillId="36" borderId="0" xfId="0" applyFont="1" applyFill="1" applyAlignment="1" applyProtection="1">
      <alignment/>
      <protection locked="0"/>
    </xf>
    <xf numFmtId="187" fontId="6" fillId="12" borderId="11" xfId="42" applyNumberFormat="1" applyFont="1" applyFill="1" applyBorder="1" applyAlignment="1" applyProtection="1">
      <alignment horizontal="center" vertical="center"/>
      <protection locked="0"/>
    </xf>
    <xf numFmtId="43" fontId="6" fillId="36" borderId="11" xfId="42" applyNumberFormat="1" applyFont="1" applyFill="1" applyBorder="1" applyAlignment="1" applyProtection="1">
      <alignment horizontal="center" vertical="center"/>
      <protection locked="0"/>
    </xf>
    <xf numFmtId="186" fontId="3" fillId="36" borderId="11" xfId="42" applyNumberFormat="1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Alignment="1" applyProtection="1">
      <alignment/>
      <protection locked="0"/>
    </xf>
    <xf numFmtId="187" fontId="6" fillId="37" borderId="11" xfId="42" applyNumberFormat="1" applyFont="1" applyFill="1" applyBorder="1" applyAlignment="1" applyProtection="1">
      <alignment horizontal="center" vertical="center"/>
      <protection locked="0"/>
    </xf>
    <xf numFmtId="187" fontId="67" fillId="36" borderId="11" xfId="42" applyNumberFormat="1" applyFont="1" applyFill="1" applyBorder="1" applyAlignment="1" applyProtection="1">
      <alignment horizontal="center" vertical="center"/>
      <protection locked="0"/>
    </xf>
    <xf numFmtId="187" fontId="6" fillId="38" borderId="11" xfId="42" applyNumberFormat="1" applyFont="1" applyFill="1" applyBorder="1" applyAlignment="1" applyProtection="1">
      <alignment horizontal="center" vertical="center"/>
      <protection/>
    </xf>
    <xf numFmtId="187" fontId="6" fillId="38" borderId="11" xfId="42" applyNumberFormat="1" applyFont="1" applyFill="1" applyBorder="1" applyAlignment="1" applyProtection="1">
      <alignment horizontal="left" vertical="center"/>
      <protection/>
    </xf>
    <xf numFmtId="187" fontId="6" fillId="38" borderId="11" xfId="42" applyNumberFormat="1" applyFont="1" applyFill="1" applyBorder="1" applyAlignment="1" applyProtection="1">
      <alignment horizontal="center" vertical="center"/>
      <protection/>
    </xf>
    <xf numFmtId="187" fontId="6" fillId="37" borderId="14" xfId="42" applyNumberFormat="1" applyFont="1" applyFill="1" applyBorder="1" applyAlignment="1" applyProtection="1">
      <alignment horizontal="center" vertical="center"/>
      <protection locked="0"/>
    </xf>
    <xf numFmtId="187" fontId="67" fillId="37" borderId="11" xfId="42" applyNumberFormat="1" applyFont="1" applyFill="1" applyBorder="1" applyAlignment="1" applyProtection="1">
      <alignment horizontal="center" vertical="center"/>
      <protection locked="0"/>
    </xf>
    <xf numFmtId="43" fontId="6" fillId="37" borderId="11" xfId="42" applyNumberFormat="1" applyFont="1" applyFill="1" applyBorder="1" applyAlignment="1" applyProtection="1">
      <alignment horizontal="center" vertical="center"/>
      <protection locked="0"/>
    </xf>
    <xf numFmtId="0" fontId="4" fillId="39" borderId="0" xfId="0" applyFont="1" applyFill="1" applyAlignment="1" applyProtection="1">
      <alignment/>
      <protection locked="0"/>
    </xf>
    <xf numFmtId="187" fontId="3" fillId="0" borderId="10" xfId="42" applyNumberFormat="1" applyFont="1" applyFill="1" applyBorder="1" applyAlignment="1" applyProtection="1">
      <alignment horizontal="center" vertical="center"/>
      <protection/>
    </xf>
    <xf numFmtId="187" fontId="6" fillId="0" borderId="11" xfId="42" applyNumberFormat="1" applyFont="1" applyFill="1" applyBorder="1" applyAlignment="1" applyProtection="1">
      <alignment horizontal="center" vertical="center"/>
      <protection locked="0"/>
    </xf>
    <xf numFmtId="187" fontId="6" fillId="0" borderId="11" xfId="46" applyNumberFormat="1" applyFont="1" applyFill="1" applyBorder="1" applyAlignment="1" applyProtection="1">
      <alignment horizontal="center" vertical="center"/>
      <protection locked="0"/>
    </xf>
    <xf numFmtId="187" fontId="6" fillId="0" borderId="15" xfId="42" applyNumberFormat="1" applyFont="1" applyFill="1" applyBorder="1" applyAlignment="1" applyProtection="1">
      <alignment vertical="center"/>
      <protection locked="0"/>
    </xf>
    <xf numFmtId="187" fontId="6" fillId="0" borderId="0" xfId="0" applyNumberFormat="1" applyFont="1" applyFill="1" applyAlignment="1" applyProtection="1">
      <alignment/>
      <protection locked="0"/>
    </xf>
    <xf numFmtId="187" fontId="27" fillId="0" borderId="10" xfId="42" applyNumberFormat="1" applyFont="1" applyFill="1" applyBorder="1" applyAlignment="1" applyProtection="1">
      <alignment horizontal="center" vertical="center"/>
      <protection/>
    </xf>
    <xf numFmtId="187" fontId="27" fillId="0" borderId="10" xfId="42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187" fontId="28" fillId="0" borderId="10" xfId="42" applyNumberFormat="1" applyFont="1" applyFill="1" applyBorder="1" applyAlignment="1" applyProtection="1">
      <alignment horizontal="center" vertical="center"/>
      <protection/>
    </xf>
    <xf numFmtId="187" fontId="28" fillId="0" borderId="10" xfId="42" applyNumberFormat="1" applyFont="1" applyFill="1" applyBorder="1" applyAlignment="1" applyProtection="1">
      <alignment horizontal="left" vertical="center"/>
      <protection/>
    </xf>
    <xf numFmtId="187" fontId="28" fillId="0" borderId="10" xfId="42" applyNumberFormat="1" applyFont="1" applyFill="1" applyBorder="1" applyAlignment="1" applyProtection="1">
      <alignment horizontal="center" vertical="center"/>
      <protection locked="0"/>
    </xf>
    <xf numFmtId="3" fontId="28" fillId="0" borderId="10" xfId="0" applyNumberFormat="1" applyFont="1" applyFill="1" applyBorder="1" applyAlignment="1">
      <alignment/>
    </xf>
    <xf numFmtId="187" fontId="28" fillId="0" borderId="10" xfId="44" applyNumberFormat="1" applyFont="1" applyFill="1" applyBorder="1" applyAlignment="1" applyProtection="1">
      <alignment horizontal="center" vertical="center"/>
      <protection locked="0"/>
    </xf>
    <xf numFmtId="187" fontId="28" fillId="0" borderId="10" xfId="42" applyNumberFormat="1" applyFont="1" applyFill="1" applyBorder="1" applyAlignment="1" applyProtection="1">
      <alignment vertical="center"/>
      <protection/>
    </xf>
    <xf numFmtId="187" fontId="28" fillId="0" borderId="10" xfId="46" applyNumberFormat="1" applyFont="1" applyFill="1" applyBorder="1" applyAlignment="1" applyProtection="1">
      <alignment horizontal="center" vertical="center"/>
      <protection locked="0"/>
    </xf>
    <xf numFmtId="187" fontId="28" fillId="0" borderId="10" xfId="46" applyNumberFormat="1" applyFont="1" applyFill="1" applyBorder="1" applyAlignment="1" applyProtection="1">
      <alignment horizontal="center" vertical="center"/>
      <protection/>
    </xf>
    <xf numFmtId="187" fontId="28" fillId="0" borderId="10" xfId="42" applyNumberFormat="1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187" fontId="30" fillId="0" borderId="10" xfId="42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87" fontId="30" fillId="0" borderId="10" xfId="42" applyNumberFormat="1" applyFont="1" applyFill="1" applyBorder="1" applyAlignment="1" applyProtection="1">
      <alignment horizontal="center" vertical="center"/>
      <protection/>
    </xf>
    <xf numFmtId="43" fontId="30" fillId="0" borderId="10" xfId="42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/>
      <protection locked="0"/>
    </xf>
    <xf numFmtId="187" fontId="29" fillId="0" borderId="10" xfId="42" applyNumberFormat="1" applyFont="1" applyFill="1" applyBorder="1" applyAlignment="1" applyProtection="1">
      <alignment horizontal="center" vertical="center"/>
      <protection/>
    </xf>
    <xf numFmtId="187" fontId="29" fillId="0" borderId="10" xfId="42" applyNumberFormat="1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/>
      <protection locked="0"/>
    </xf>
    <xf numFmtId="187" fontId="3" fillId="0" borderId="11" xfId="42" applyNumberFormat="1" applyFont="1" applyFill="1" applyBorder="1" applyAlignment="1" applyProtection="1">
      <alignment horizontal="center" vertical="center"/>
      <protection/>
    </xf>
    <xf numFmtId="187" fontId="26" fillId="0" borderId="11" xfId="42" applyNumberFormat="1" applyFont="1" applyFill="1" applyBorder="1" applyAlignment="1" applyProtection="1">
      <alignment horizontal="center" vertical="center"/>
      <protection/>
    </xf>
    <xf numFmtId="186" fontId="3" fillId="0" borderId="12" xfId="42" applyNumberFormat="1" applyFont="1" applyFill="1" applyBorder="1" applyAlignment="1" applyProtection="1">
      <alignment horizontal="center" vertical="center"/>
      <protection locked="0"/>
    </xf>
    <xf numFmtId="187" fontId="26" fillId="0" borderId="11" xfId="42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/>
      <protection locked="0"/>
    </xf>
    <xf numFmtId="43" fontId="26" fillId="0" borderId="11" xfId="42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/>
      <protection locked="0"/>
    </xf>
    <xf numFmtId="186" fontId="32" fillId="0" borderId="0" xfId="0" applyNumberFormat="1" applyFont="1" applyFill="1" applyAlignment="1" applyProtection="1">
      <alignment/>
      <protection locked="0"/>
    </xf>
    <xf numFmtId="186" fontId="3" fillId="0" borderId="10" xfId="42" applyNumberFormat="1" applyFont="1" applyFill="1" applyBorder="1" applyAlignment="1" applyProtection="1">
      <alignment horizontal="center" vertical="center"/>
      <protection/>
    </xf>
    <xf numFmtId="187" fontId="26" fillId="0" borderId="10" xfId="42" applyNumberFormat="1" applyFont="1" applyFill="1" applyBorder="1" applyAlignment="1" applyProtection="1">
      <alignment horizontal="center" vertical="center"/>
      <protection/>
    </xf>
    <xf numFmtId="187" fontId="26" fillId="0" borderId="10" xfId="42" applyNumberFormat="1" applyFont="1" applyFill="1" applyBorder="1" applyAlignment="1" applyProtection="1">
      <alignment horizontal="left" vertical="center"/>
      <protection/>
    </xf>
    <xf numFmtId="187" fontId="26" fillId="0" borderId="10" xfId="42" applyNumberFormat="1" applyFont="1" applyFill="1" applyBorder="1" applyAlignment="1" applyProtection="1">
      <alignment horizontal="center" vertical="center"/>
      <protection/>
    </xf>
    <xf numFmtId="187" fontId="6" fillId="0" borderId="10" xfId="42" applyNumberFormat="1" applyFont="1" applyFill="1" applyBorder="1" applyAlignment="1" applyProtection="1">
      <alignment horizontal="center" vertical="center"/>
      <protection/>
    </xf>
    <xf numFmtId="187" fontId="6" fillId="0" borderId="10" xfId="42" applyNumberFormat="1" applyFont="1" applyFill="1" applyBorder="1" applyAlignment="1" applyProtection="1">
      <alignment horizontal="left" vertical="center"/>
      <protection/>
    </xf>
    <xf numFmtId="187" fontId="6" fillId="0" borderId="10" xfId="42" applyNumberFormat="1" applyFont="1" applyFill="1" applyBorder="1" applyAlignment="1" applyProtection="1">
      <alignment horizontal="center" vertical="center"/>
      <protection locked="0"/>
    </xf>
    <xf numFmtId="43" fontId="6" fillId="0" borderId="10" xfId="42" applyNumberFormat="1" applyFont="1" applyFill="1" applyBorder="1" applyAlignment="1" applyProtection="1">
      <alignment horizontal="center" vertical="center"/>
      <protection locked="0"/>
    </xf>
    <xf numFmtId="43" fontId="26" fillId="0" borderId="10" xfId="42" applyNumberFormat="1" applyFont="1" applyFill="1" applyBorder="1" applyAlignment="1" applyProtection="1">
      <alignment horizontal="center" vertical="center"/>
      <protection/>
    </xf>
    <xf numFmtId="43" fontId="6" fillId="0" borderId="10" xfId="42" applyNumberFormat="1" applyFont="1" applyFill="1" applyBorder="1" applyAlignment="1" applyProtection="1">
      <alignment horizontal="center" vertical="center"/>
      <protection locked="0"/>
    </xf>
    <xf numFmtId="187" fontId="6" fillId="0" borderId="10" xfId="46" applyNumberFormat="1" applyFont="1" applyFill="1" applyBorder="1" applyAlignment="1" applyProtection="1">
      <alignment horizontal="center" vertical="center"/>
      <protection/>
    </xf>
    <xf numFmtId="187" fontId="6" fillId="0" borderId="10" xfId="46" applyNumberFormat="1" applyFont="1" applyFill="1" applyBorder="1" applyAlignment="1" applyProtection="1">
      <alignment horizontal="center" vertical="center"/>
      <protection locked="0"/>
    </xf>
    <xf numFmtId="187" fontId="6" fillId="0" borderId="10" xfId="42" applyNumberFormat="1" applyFont="1" applyFill="1" applyBorder="1" applyAlignment="1" applyProtection="1">
      <alignment vertical="center"/>
      <protection/>
    </xf>
    <xf numFmtId="187" fontId="6" fillId="0" borderId="10" xfId="42" applyNumberFormat="1" applyFont="1" applyFill="1" applyBorder="1" applyAlignment="1" applyProtection="1">
      <alignment vertical="center"/>
      <protection locked="0"/>
    </xf>
    <xf numFmtId="187" fontId="27" fillId="0" borderId="10" xfId="42" applyNumberFormat="1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 locked="0"/>
    </xf>
    <xf numFmtId="187" fontId="27" fillId="0" borderId="17" xfId="42" applyNumberFormat="1" applyFont="1" applyFill="1" applyBorder="1" applyAlignment="1" applyProtection="1">
      <alignment vertical="center" wrapText="1"/>
      <protection/>
    </xf>
    <xf numFmtId="187" fontId="27" fillId="0" borderId="18" xfId="42" applyNumberFormat="1" applyFont="1" applyFill="1" applyBorder="1" applyAlignment="1" applyProtection="1">
      <alignment vertical="center" wrapText="1"/>
      <protection/>
    </xf>
    <xf numFmtId="187" fontId="27" fillId="0" borderId="10" xfId="42" applyNumberFormat="1" applyFont="1" applyFill="1" applyBorder="1" applyAlignment="1" applyProtection="1">
      <alignment horizontal="center" vertical="center" wrapText="1"/>
      <protection locked="0"/>
    </xf>
    <xf numFmtId="187" fontId="27" fillId="0" borderId="17" xfId="42" applyNumberFormat="1" applyFont="1" applyFill="1" applyBorder="1" applyAlignment="1" applyProtection="1">
      <alignment vertical="center"/>
      <protection/>
    </xf>
    <xf numFmtId="187" fontId="27" fillId="0" borderId="18" xfId="42" applyNumberFormat="1" applyFont="1" applyFill="1" applyBorder="1" applyAlignment="1" applyProtection="1">
      <alignment vertical="center"/>
      <protection/>
    </xf>
    <xf numFmtId="186" fontId="30" fillId="0" borderId="10" xfId="42" applyNumberFormat="1" applyFont="1" applyFill="1" applyBorder="1" applyAlignment="1" applyProtection="1">
      <alignment horizontal="center" vertical="center"/>
      <protection/>
    </xf>
    <xf numFmtId="186" fontId="31" fillId="0" borderId="10" xfId="42" applyNumberFormat="1" applyFont="1" applyFill="1" applyBorder="1" applyAlignment="1" applyProtection="1">
      <alignment horizontal="center" vertical="center"/>
      <protection/>
    </xf>
    <xf numFmtId="43" fontId="31" fillId="0" borderId="10" xfId="42" applyNumberFormat="1" applyFont="1" applyFill="1" applyBorder="1" applyAlignment="1" applyProtection="1">
      <alignment horizontal="center" vertical="center"/>
      <protection/>
    </xf>
    <xf numFmtId="186" fontId="6" fillId="0" borderId="10" xfId="42" applyNumberFormat="1" applyFont="1" applyFill="1" applyBorder="1" applyAlignment="1" applyProtection="1">
      <alignment horizontal="center" vertical="center"/>
      <protection/>
    </xf>
    <xf numFmtId="171" fontId="6" fillId="0" borderId="10" xfId="46" applyNumberFormat="1" applyFont="1" applyFill="1" applyBorder="1" applyAlignment="1" applyProtection="1">
      <alignment horizontal="center" vertical="center"/>
      <protection locked="0"/>
    </xf>
    <xf numFmtId="43" fontId="6" fillId="0" borderId="10" xfId="42" applyNumberFormat="1" applyFont="1" applyFill="1" applyBorder="1" applyAlignment="1" applyProtection="1">
      <alignment vertical="center"/>
      <protection locked="0"/>
    </xf>
    <xf numFmtId="43" fontId="3" fillId="0" borderId="10" xfId="42" applyNumberFormat="1" applyFont="1" applyFill="1" applyBorder="1" applyAlignment="1" applyProtection="1">
      <alignment horizontal="center" vertical="center"/>
      <protection/>
    </xf>
    <xf numFmtId="187" fontId="30" fillId="0" borderId="10" xfId="42" applyNumberFormat="1" applyFont="1" applyFill="1" applyBorder="1" applyAlignment="1" applyProtection="1">
      <alignment vertical="center"/>
      <protection locked="0"/>
    </xf>
    <xf numFmtId="187" fontId="31" fillId="0" borderId="10" xfId="42" applyNumberFormat="1" applyFont="1" applyFill="1" applyBorder="1" applyAlignment="1" applyProtection="1">
      <alignment vertical="center"/>
      <protection locked="0"/>
    </xf>
    <xf numFmtId="187" fontId="4" fillId="0" borderId="0" xfId="0" applyNumberFormat="1" applyFont="1" applyFill="1" applyAlignment="1" applyProtection="1">
      <alignment/>
      <protection locked="0"/>
    </xf>
    <xf numFmtId="187" fontId="3" fillId="39" borderId="10" xfId="42" applyNumberFormat="1" applyFont="1" applyFill="1" applyBorder="1" applyAlignment="1" applyProtection="1">
      <alignment horizontal="center" vertical="center"/>
      <protection/>
    </xf>
    <xf numFmtId="186" fontId="3" fillId="39" borderId="10" xfId="42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187" fontId="3" fillId="0" borderId="0" xfId="42" applyNumberFormat="1" applyFont="1" applyFill="1" applyBorder="1" applyAlignment="1" applyProtection="1">
      <alignment horizontal="center" vertical="center"/>
      <protection locked="0"/>
    </xf>
    <xf numFmtId="187" fontId="27" fillId="0" borderId="19" xfId="42" applyNumberFormat="1" applyFont="1" applyFill="1" applyBorder="1" applyAlignment="1" applyProtection="1">
      <alignment horizontal="center" vertical="center"/>
      <protection/>
    </xf>
    <xf numFmtId="187" fontId="27" fillId="0" borderId="20" xfId="42" applyNumberFormat="1" applyFont="1" applyFill="1" applyBorder="1" applyAlignment="1" applyProtection="1">
      <alignment horizontal="center" vertical="center"/>
      <protection/>
    </xf>
    <xf numFmtId="187" fontId="27" fillId="0" borderId="13" xfId="42" applyNumberFormat="1" applyFont="1" applyFill="1" applyBorder="1" applyAlignment="1" applyProtection="1">
      <alignment horizontal="center" vertical="center"/>
      <protection/>
    </xf>
    <xf numFmtId="187" fontId="27" fillId="0" borderId="19" xfId="42" applyNumberFormat="1" applyFont="1" applyFill="1" applyBorder="1" applyAlignment="1" applyProtection="1">
      <alignment horizontal="center" vertical="center" wrapText="1"/>
      <protection/>
    </xf>
    <xf numFmtId="187" fontId="27" fillId="0" borderId="20" xfId="42" applyNumberFormat="1" applyFont="1" applyFill="1" applyBorder="1" applyAlignment="1" applyProtection="1">
      <alignment horizontal="center" vertical="center" wrapText="1"/>
      <protection/>
    </xf>
    <xf numFmtId="187" fontId="27" fillId="0" borderId="13" xfId="42" applyNumberFormat="1" applyFont="1" applyFill="1" applyBorder="1" applyAlignment="1" applyProtection="1">
      <alignment horizontal="center" vertical="center" wrapText="1"/>
      <protection/>
    </xf>
    <xf numFmtId="187" fontId="27" fillId="0" borderId="10" xfId="42" applyNumberFormat="1" applyFont="1" applyFill="1" applyBorder="1" applyAlignment="1" applyProtection="1">
      <alignment horizontal="center" vertical="center" wrapText="1"/>
      <protection/>
    </xf>
    <xf numFmtId="187" fontId="27" fillId="0" borderId="21" xfId="42" applyNumberFormat="1" applyFont="1" applyFill="1" applyBorder="1" applyAlignment="1" applyProtection="1">
      <alignment horizontal="center" vertical="center" wrapText="1"/>
      <protection/>
    </xf>
    <xf numFmtId="187" fontId="27" fillId="0" borderId="22" xfId="42" applyNumberFormat="1" applyFont="1" applyFill="1" applyBorder="1" applyAlignment="1" applyProtection="1">
      <alignment horizontal="center" vertical="center" wrapText="1"/>
      <protection/>
    </xf>
    <xf numFmtId="187" fontId="27" fillId="0" borderId="23" xfId="42" applyNumberFormat="1" applyFont="1" applyFill="1" applyBorder="1" applyAlignment="1" applyProtection="1">
      <alignment horizontal="center" vertical="center" wrapText="1"/>
      <protection/>
    </xf>
    <xf numFmtId="187" fontId="27" fillId="0" borderId="24" xfId="42" applyNumberFormat="1" applyFont="1" applyFill="1" applyBorder="1" applyAlignment="1" applyProtection="1">
      <alignment horizontal="center" vertical="center" wrapText="1"/>
      <protection/>
    </xf>
    <xf numFmtId="187" fontId="27" fillId="0" borderId="10" xfId="42" applyNumberFormat="1" applyFont="1" applyFill="1" applyBorder="1" applyAlignment="1" applyProtection="1">
      <alignment horizontal="center" vertical="center"/>
      <protection/>
    </xf>
    <xf numFmtId="187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27" fillId="0" borderId="10" xfId="42" applyNumberFormat="1" applyFont="1" applyFill="1" applyBorder="1" applyAlignment="1" applyProtection="1">
      <alignment horizontal="center" vertical="center" wrapText="1"/>
      <protection/>
    </xf>
    <xf numFmtId="187" fontId="6" fillId="0" borderId="0" xfId="42" applyNumberFormat="1" applyFont="1" applyFill="1" applyAlignment="1" applyProtection="1">
      <alignment horizontal="center"/>
      <protection locked="0"/>
    </xf>
    <xf numFmtId="187" fontId="7" fillId="0" borderId="0" xfId="42" applyNumberFormat="1" applyFont="1" applyFill="1" applyBorder="1" applyAlignment="1" applyProtection="1">
      <alignment horizontal="center" vertical="center"/>
      <protection locked="0"/>
    </xf>
    <xf numFmtId="187" fontId="27" fillId="0" borderId="21" xfId="42" applyNumberFormat="1" applyFont="1" applyFill="1" applyBorder="1" applyAlignment="1" applyProtection="1">
      <alignment horizontal="center" vertical="center" wrapText="1"/>
      <protection locked="0"/>
    </xf>
    <xf numFmtId="187" fontId="27" fillId="0" borderId="22" xfId="42" applyNumberFormat="1" applyFont="1" applyFill="1" applyBorder="1" applyAlignment="1" applyProtection="1">
      <alignment horizontal="center" vertical="center" wrapText="1"/>
      <protection locked="0"/>
    </xf>
    <xf numFmtId="187" fontId="27" fillId="0" borderId="25" xfId="42" applyNumberFormat="1" applyFont="1" applyFill="1" applyBorder="1" applyAlignment="1" applyProtection="1">
      <alignment horizontal="center" vertical="center" wrapText="1"/>
      <protection locked="0"/>
    </xf>
    <xf numFmtId="187" fontId="27" fillId="0" borderId="26" xfId="42" applyNumberFormat="1" applyFont="1" applyFill="1" applyBorder="1" applyAlignment="1" applyProtection="1">
      <alignment horizontal="center" vertical="center" wrapText="1"/>
      <protection locked="0"/>
    </xf>
    <xf numFmtId="187" fontId="27" fillId="0" borderId="27" xfId="42" applyNumberFormat="1" applyFont="1" applyFill="1" applyBorder="1" applyAlignment="1" applyProtection="1">
      <alignment horizontal="center" vertical="center" wrapText="1"/>
      <protection/>
    </xf>
    <xf numFmtId="187" fontId="27" fillId="0" borderId="17" xfId="42" applyNumberFormat="1" applyFont="1" applyFill="1" applyBorder="1" applyAlignment="1" applyProtection="1">
      <alignment horizontal="center" vertical="center" wrapText="1"/>
      <protection/>
    </xf>
    <xf numFmtId="187" fontId="27" fillId="0" borderId="18" xfId="42" applyNumberFormat="1" applyFont="1" applyFill="1" applyBorder="1" applyAlignment="1" applyProtection="1">
      <alignment horizontal="center" vertical="center" wrapText="1"/>
      <protection/>
    </xf>
    <xf numFmtId="43" fontId="27" fillId="0" borderId="19" xfId="42" applyNumberFormat="1" applyFont="1" applyFill="1" applyBorder="1" applyAlignment="1" applyProtection="1">
      <alignment horizontal="center" vertical="center" wrapText="1"/>
      <protection/>
    </xf>
    <xf numFmtId="43" fontId="27" fillId="0" borderId="13" xfId="42" applyNumberFormat="1" applyFont="1" applyFill="1" applyBorder="1" applyAlignment="1" applyProtection="1">
      <alignment horizontal="center" vertical="center" wrapText="1"/>
      <protection/>
    </xf>
    <xf numFmtId="187" fontId="3" fillId="33" borderId="10" xfId="42" applyNumberFormat="1" applyFont="1" applyFill="1" applyBorder="1" applyAlignment="1" applyProtection="1">
      <alignment horizontal="center" vertical="center" wrapText="1"/>
      <protection/>
    </xf>
    <xf numFmtId="187" fontId="3" fillId="33" borderId="19" xfId="42" applyNumberFormat="1" applyFont="1" applyFill="1" applyBorder="1" applyAlignment="1" applyProtection="1">
      <alignment horizontal="center" vertical="center" wrapText="1"/>
      <protection/>
    </xf>
    <xf numFmtId="187" fontId="6" fillId="32" borderId="0" xfId="0" applyNumberFormat="1" applyFont="1" applyFill="1" applyAlignment="1" applyProtection="1">
      <alignment horizontal="center"/>
      <protection locked="0"/>
    </xf>
    <xf numFmtId="0" fontId="6" fillId="32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187" fontId="6" fillId="32" borderId="0" xfId="42" applyNumberFormat="1" applyFont="1" applyFill="1" applyAlignment="1" applyProtection="1">
      <alignment horizontal="center"/>
      <protection locked="0"/>
    </xf>
    <xf numFmtId="187" fontId="6" fillId="0" borderId="0" xfId="42" applyNumberFormat="1" applyFont="1" applyFill="1" applyAlignment="1" applyProtection="1">
      <alignment horizontal="center"/>
      <protection locked="0"/>
    </xf>
    <xf numFmtId="187" fontId="6" fillId="32" borderId="0" xfId="42" applyNumberFormat="1" applyFont="1" applyFill="1" applyAlignment="1" applyProtection="1">
      <alignment horizontal="center"/>
      <protection locked="0"/>
    </xf>
    <xf numFmtId="43" fontId="3" fillId="33" borderId="19" xfId="42" applyNumberFormat="1" applyFont="1" applyFill="1" applyBorder="1" applyAlignment="1" applyProtection="1">
      <alignment horizontal="center" vertical="center" wrapText="1"/>
      <protection/>
    </xf>
    <xf numFmtId="43" fontId="3" fillId="33" borderId="13" xfId="42" applyNumberFormat="1" applyFont="1" applyFill="1" applyBorder="1" applyAlignment="1" applyProtection="1">
      <alignment horizontal="center" vertical="center" wrapText="1"/>
      <protection/>
    </xf>
    <xf numFmtId="187" fontId="3" fillId="33" borderId="13" xfId="42" applyNumberFormat="1" applyFont="1" applyFill="1" applyBorder="1" applyAlignment="1" applyProtection="1">
      <alignment horizontal="center" vertical="center" wrapText="1"/>
      <protection/>
    </xf>
    <xf numFmtId="187" fontId="3" fillId="33" borderId="10" xfId="42" applyNumberFormat="1" applyFont="1" applyFill="1" applyBorder="1" applyAlignment="1" applyProtection="1">
      <alignment horizontal="center" vertical="center"/>
      <protection/>
    </xf>
    <xf numFmtId="187" fontId="3" fillId="39" borderId="0" xfId="42" applyNumberFormat="1" applyFont="1" applyFill="1" applyBorder="1" applyAlignment="1" applyProtection="1">
      <alignment horizontal="center" vertical="center"/>
      <protection locked="0"/>
    </xf>
    <xf numFmtId="187" fontId="7" fillId="39" borderId="0" xfId="42" applyNumberFormat="1" applyFont="1" applyFill="1" applyBorder="1" applyAlignment="1" applyProtection="1">
      <alignment horizontal="center" vertical="center"/>
      <protection locked="0"/>
    </xf>
    <xf numFmtId="187" fontId="3" fillId="33" borderId="21" xfId="42" applyNumberFormat="1" applyFont="1" applyFill="1" applyBorder="1" applyAlignment="1" applyProtection="1">
      <alignment horizontal="center" vertical="center" wrapText="1"/>
      <protection/>
    </xf>
    <xf numFmtId="187" fontId="3" fillId="33" borderId="16" xfId="42" applyNumberFormat="1" applyFont="1" applyFill="1" applyBorder="1" applyAlignment="1" applyProtection="1">
      <alignment horizontal="center" vertical="center" wrapText="1"/>
      <protection/>
    </xf>
    <xf numFmtId="187" fontId="3" fillId="33" borderId="22" xfId="42" applyNumberFormat="1" applyFont="1" applyFill="1" applyBorder="1" applyAlignment="1" applyProtection="1">
      <alignment horizontal="center" vertical="center" wrapText="1"/>
      <protection/>
    </xf>
    <xf numFmtId="187" fontId="3" fillId="33" borderId="23" xfId="42" applyNumberFormat="1" applyFont="1" applyFill="1" applyBorder="1" applyAlignment="1" applyProtection="1">
      <alignment horizontal="center" vertical="center" wrapText="1"/>
      <protection/>
    </xf>
    <xf numFmtId="187" fontId="3" fillId="33" borderId="28" xfId="42" applyNumberFormat="1" applyFont="1" applyFill="1" applyBorder="1" applyAlignment="1" applyProtection="1">
      <alignment horizontal="center" vertical="center" wrapText="1"/>
      <protection/>
    </xf>
    <xf numFmtId="187" fontId="3" fillId="33" borderId="24" xfId="42" applyNumberFormat="1" applyFont="1" applyFill="1" applyBorder="1" applyAlignment="1" applyProtection="1">
      <alignment horizontal="center" vertical="center" wrapText="1"/>
      <protection/>
    </xf>
    <xf numFmtId="187" fontId="3" fillId="33" borderId="27" xfId="42" applyNumberFormat="1" applyFont="1" applyFill="1" applyBorder="1" applyAlignment="1" applyProtection="1">
      <alignment horizontal="center" vertical="center" wrapText="1"/>
      <protection/>
    </xf>
    <xf numFmtId="187" fontId="3" fillId="33" borderId="17" xfId="42" applyNumberFormat="1" applyFont="1" applyFill="1" applyBorder="1" applyAlignment="1" applyProtection="1">
      <alignment horizontal="center" vertical="center" wrapText="1"/>
      <protection/>
    </xf>
    <xf numFmtId="187" fontId="3" fillId="33" borderId="18" xfId="42" applyNumberFormat="1" applyFont="1" applyFill="1" applyBorder="1" applyAlignment="1" applyProtection="1">
      <alignment horizontal="center" vertical="center" wrapText="1"/>
      <protection/>
    </xf>
    <xf numFmtId="187" fontId="3" fillId="33" borderId="21" xfId="42" applyNumberFormat="1" applyFont="1" applyFill="1" applyBorder="1" applyAlignment="1" applyProtection="1">
      <alignment horizontal="center" vertical="center" wrapText="1"/>
      <protection locked="0"/>
    </xf>
    <xf numFmtId="187" fontId="3" fillId="33" borderId="22" xfId="42" applyNumberFormat="1" applyFont="1" applyFill="1" applyBorder="1" applyAlignment="1" applyProtection="1">
      <alignment horizontal="center" vertical="center" wrapText="1"/>
      <protection locked="0"/>
    </xf>
    <xf numFmtId="187" fontId="3" fillId="33" borderId="25" xfId="42" applyNumberFormat="1" applyFont="1" applyFill="1" applyBorder="1" applyAlignment="1" applyProtection="1">
      <alignment horizontal="center" vertical="center" wrapText="1"/>
      <protection locked="0"/>
    </xf>
    <xf numFmtId="187" fontId="3" fillId="33" borderId="26" xfId="42" applyNumberFormat="1" applyFont="1" applyFill="1" applyBorder="1" applyAlignment="1" applyProtection="1">
      <alignment horizontal="center" vertical="center" wrapText="1"/>
      <protection locked="0"/>
    </xf>
    <xf numFmtId="187" fontId="3" fillId="33" borderId="19" xfId="42" applyNumberFormat="1" applyFont="1" applyFill="1" applyBorder="1" applyAlignment="1" applyProtection="1">
      <alignment horizontal="center" vertical="center"/>
      <protection/>
    </xf>
    <xf numFmtId="187" fontId="3" fillId="33" borderId="13" xfId="42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NTHUSYT\Downloads\TK%20KCB%206%20thang%20SK%20cac%20&#272;V\B&#7842;NG%20S&#7888;%20LI&#7878;U%20TH&#193;NG%206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yPC\Downloads\bc%202017\B&#225;o%20c&#225;o%20th&#225;ng%2010-2017\b&#225;o%20c&#225;o%20th&#7889;ng%20k&#234;%20y%20t&#7871;%20th&#225;ng%2010%20n&#259;m%202017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NTHUSYT\Downloads\Phong%20Th&#78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át triển sự nghiệp"/>
      <sheetName val="2017_KẾT QUẢ ĐIỀU TRỊ LAO"/>
      <sheetName val="KET QUẢ 2016"/>
      <sheetName val="2017_CÔNG TÁC PHÁT HIỆN"/>
      <sheetName val="ARI"/>
      <sheetName val="TH 2016"/>
      <sheetName val="Sheet2"/>
      <sheetName val="SO SANH CHUONG TRINH LAO"/>
      <sheetName val="SO SANH KHAM CHUA BENH"/>
      <sheetName val="2017_PHÒNG KHÁM"/>
      <sheetName val="2017_KHOA PHỔI"/>
      <sheetName val="2017_ĐIỀU TRỊ TOÀN VIỆN"/>
      <sheetName val="Sheet3"/>
      <sheetName val="2017_LAO NG.PHỔI"/>
      <sheetName val="2017_HỒI SỨC CẤP CỨU"/>
      <sheetName val="Sheet5"/>
      <sheetName val="2017_KHOA LAO"/>
      <sheetName val="HIV"/>
      <sheetName val="2017công tác cận lâm sàng"/>
      <sheetName val="báo cáo theo giới và nhóm tuổi"/>
      <sheetName val="KHÁM BỆNH"/>
      <sheetName val="Sheet1"/>
    </sheetNames>
    <sheetDataSet>
      <sheetData sheetId="11">
        <row r="5">
          <cell r="H5">
            <v>112</v>
          </cell>
        </row>
        <row r="6">
          <cell r="H6">
            <v>78</v>
          </cell>
        </row>
        <row r="7">
          <cell r="H7">
            <v>124</v>
          </cell>
        </row>
        <row r="8">
          <cell r="H8">
            <v>156</v>
          </cell>
        </row>
        <row r="9">
          <cell r="H9">
            <v>187</v>
          </cell>
        </row>
        <row r="10">
          <cell r="H10">
            <v>149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en KCB 139_2011"/>
      <sheetName val=" Tien KCB 139_2012"/>
      <sheetName val=" TH-CTKH_2017"/>
      <sheetName val="Dat Chuan"/>
      <sheetName val="The BHYT_2012"/>
      <sheetName val="Xet Nghiem"/>
      <sheetName val="Cao Cao_UBND Huyen"/>
      <sheetName val="BC_HIV"/>
      <sheetName val="Ty Le Sinh"/>
      <sheetName val="So Lieu CT 06 TW"/>
    </sheetNames>
    <sheetDataSet>
      <sheetData sheetId="2">
        <row r="14">
          <cell r="O14">
            <v>14384</v>
          </cell>
          <cell r="Q14">
            <v>12516</v>
          </cell>
        </row>
        <row r="17">
          <cell r="O17">
            <v>701</v>
          </cell>
          <cell r="Q17">
            <v>900</v>
          </cell>
        </row>
        <row r="20">
          <cell r="O20">
            <v>7688</v>
          </cell>
          <cell r="Q20">
            <v>7766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CB chung"/>
      <sheetName val="KCB người nghèo"/>
      <sheetName val="KCB TE &lt; 6 tuổi"/>
      <sheetName val="KCB chungok"/>
      <sheetName val="Ước 12 tháng (ước t11,t12)"/>
      <sheetName val="Tháng 1"/>
      <sheetName val="Tháng 2"/>
      <sheetName val="Tháng 3"/>
      <sheetName val="3 tháng"/>
      <sheetName val="T4"/>
      <sheetName val="T5"/>
      <sheetName val="T6"/>
      <sheetName val="6 tháng"/>
      <sheetName val="T7"/>
      <sheetName val="T8"/>
      <sheetName val="T9"/>
      <sheetName val="9 tháng"/>
      <sheetName val="T10"/>
      <sheetName val="T11"/>
      <sheetName val="T12"/>
      <sheetName val="12 thá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F2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K11" sqref="AK11"/>
    </sheetView>
  </sheetViews>
  <sheetFormatPr defaultColWidth="9.140625" defaultRowHeight="12.75"/>
  <cols>
    <col min="1" max="1" width="4.140625" style="6" customWidth="1"/>
    <col min="2" max="2" width="16.421875" style="6" customWidth="1"/>
    <col min="3" max="3" width="6.00390625" style="6" customWidth="1"/>
    <col min="4" max="4" width="6.421875" style="6" customWidth="1"/>
    <col min="5" max="5" width="9.00390625" style="6" customWidth="1"/>
    <col min="6" max="6" width="1.57421875" style="6" hidden="1" customWidth="1"/>
    <col min="7" max="7" width="8.8515625" style="6" customWidth="1"/>
    <col min="8" max="8" width="6.7109375" style="118" customWidth="1"/>
    <col min="9" max="16" width="9.7109375" style="6" hidden="1" customWidth="1"/>
    <col min="17" max="20" width="5.140625" style="6" hidden="1" customWidth="1"/>
    <col min="21" max="21" width="7.00390625" style="6" customWidth="1"/>
    <col min="22" max="22" width="5.57421875" style="6" hidden="1" customWidth="1"/>
    <col min="23" max="23" width="7.00390625" style="6" customWidth="1"/>
    <col min="24" max="24" width="6.421875" style="118" customWidth="1"/>
    <col min="25" max="36" width="10.28125" style="6" hidden="1" customWidth="1"/>
    <col min="37" max="37" width="7.8515625" style="6" customWidth="1"/>
    <col min="38" max="38" width="0.5625" style="6" hidden="1" customWidth="1"/>
    <col min="39" max="39" width="8.00390625" style="6" customWidth="1"/>
    <col min="40" max="40" width="6.57421875" style="118" customWidth="1"/>
    <col min="41" max="45" width="10.421875" style="6" hidden="1" customWidth="1"/>
    <col min="46" max="52" width="10.57421875" style="6" hidden="1" customWidth="1"/>
    <col min="53" max="53" width="8.00390625" style="32" customWidth="1"/>
    <col min="54" max="54" width="7.28125" style="32" customWidth="1"/>
    <col min="55" max="55" width="7.57421875" style="6" customWidth="1"/>
    <col min="56" max="56" width="0" style="6" hidden="1" customWidth="1"/>
    <col min="57" max="57" width="7.00390625" style="6" customWidth="1"/>
    <col min="58" max="58" width="6.7109375" style="6" customWidth="1"/>
    <col min="59" max="61" width="9.140625" style="6" customWidth="1"/>
    <col min="62" max="62" width="9.8515625" style="6" bestFit="1" customWidth="1"/>
    <col min="63" max="16384" width="9.140625" style="6" customWidth="1"/>
  </cols>
  <sheetData>
    <row r="1" spans="1:58" ht="39.75" customHeight="1">
      <c r="A1" s="174" t="s">
        <v>66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</row>
    <row r="2" spans="1:58" s="107" customFormat="1" ht="30" customHeight="1">
      <c r="A2" s="175" t="s">
        <v>32</v>
      </c>
      <c r="B2" s="175" t="s">
        <v>33</v>
      </c>
      <c r="C2" s="182" t="s">
        <v>39</v>
      </c>
      <c r="D2" s="183"/>
      <c r="E2" s="186" t="s">
        <v>35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78" t="s">
        <v>50</v>
      </c>
      <c r="BB2" s="178" t="s">
        <v>52</v>
      </c>
      <c r="BC2" s="178" t="s">
        <v>67</v>
      </c>
      <c r="BD2" s="106" t="s">
        <v>67</v>
      </c>
      <c r="BE2" s="178" t="s">
        <v>68</v>
      </c>
      <c r="BF2" s="171" t="s">
        <v>69</v>
      </c>
    </row>
    <row r="3" spans="1:58" s="107" customFormat="1" ht="34.5" customHeight="1">
      <c r="A3" s="176"/>
      <c r="B3" s="176"/>
      <c r="C3" s="184"/>
      <c r="D3" s="185"/>
      <c r="E3" s="181" t="s">
        <v>34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 t="s">
        <v>36</v>
      </c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 t="s">
        <v>37</v>
      </c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79"/>
      <c r="BB3" s="179"/>
      <c r="BC3" s="179"/>
      <c r="BD3" s="120"/>
      <c r="BE3" s="179"/>
      <c r="BF3" s="172"/>
    </row>
    <row r="4" spans="1:58" s="107" customFormat="1" ht="48.75" customHeight="1">
      <c r="A4" s="177"/>
      <c r="B4" s="177"/>
      <c r="C4" s="105" t="s">
        <v>13</v>
      </c>
      <c r="D4" s="105" t="s">
        <v>16</v>
      </c>
      <c r="E4" s="106" t="s">
        <v>13</v>
      </c>
      <c r="F4" s="106" t="s">
        <v>40</v>
      </c>
      <c r="G4" s="106" t="s">
        <v>30</v>
      </c>
      <c r="H4" s="119" t="s">
        <v>63</v>
      </c>
      <c r="I4" s="181" t="s">
        <v>31</v>
      </c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06" t="s">
        <v>13</v>
      </c>
      <c r="V4" s="106" t="s">
        <v>40</v>
      </c>
      <c r="W4" s="106" t="s">
        <v>30</v>
      </c>
      <c r="X4" s="119" t="s">
        <v>64</v>
      </c>
      <c r="Y4" s="181" t="s">
        <v>31</v>
      </c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06" t="s">
        <v>13</v>
      </c>
      <c r="AL4" s="106" t="s">
        <v>40</v>
      </c>
      <c r="AM4" s="106" t="s">
        <v>30</v>
      </c>
      <c r="AN4" s="119" t="s">
        <v>65</v>
      </c>
      <c r="AO4" s="181" t="s">
        <v>31</v>
      </c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0"/>
      <c r="BB4" s="180"/>
      <c r="BC4" s="180"/>
      <c r="BD4" s="120"/>
      <c r="BE4" s="180"/>
      <c r="BF4" s="173"/>
    </row>
    <row r="5" spans="1:58" s="123" customFormat="1" ht="24" customHeight="1">
      <c r="A5" s="121"/>
      <c r="B5" s="121" t="s">
        <v>17</v>
      </c>
      <c r="C5" s="121">
        <f>C6+C11</f>
        <v>1450</v>
      </c>
      <c r="D5" s="121">
        <f aca="true" t="shared" si="0" ref="D5:BA5">D6+D11</f>
        <v>2035</v>
      </c>
      <c r="E5" s="121">
        <f t="shared" si="0"/>
        <v>1152300</v>
      </c>
      <c r="F5" s="121">
        <f t="shared" si="0"/>
        <v>1117350</v>
      </c>
      <c r="G5" s="121">
        <f t="shared" si="0"/>
        <v>1156338</v>
      </c>
      <c r="H5" s="159">
        <f aca="true" t="shared" si="1" ref="H5:H19">G5/E5*100</f>
        <v>100.35042957563134</v>
      </c>
      <c r="I5" s="121">
        <f t="shared" si="0"/>
        <v>80746</v>
      </c>
      <c r="J5" s="121">
        <f>J6+J11</f>
        <v>78964</v>
      </c>
      <c r="K5" s="121">
        <f t="shared" si="0"/>
        <v>76514</v>
      </c>
      <c r="L5" s="121">
        <f t="shared" si="0"/>
        <v>94590</v>
      </c>
      <c r="M5" s="121">
        <f t="shared" si="0"/>
        <v>93279</v>
      </c>
      <c r="N5" s="121">
        <f t="shared" si="0"/>
        <v>109251</v>
      </c>
      <c r="O5" s="121">
        <f t="shared" si="0"/>
        <v>92033</v>
      </c>
      <c r="P5" s="121">
        <f t="shared" si="0"/>
        <v>103287</v>
      </c>
      <c r="Q5" s="121">
        <f t="shared" si="0"/>
        <v>108972</v>
      </c>
      <c r="R5" s="121">
        <f t="shared" si="0"/>
        <v>100964</v>
      </c>
      <c r="S5" s="121">
        <f t="shared" si="0"/>
        <v>101111</v>
      </c>
      <c r="T5" s="121">
        <f t="shared" si="0"/>
        <v>116627</v>
      </c>
      <c r="U5" s="121">
        <f t="shared" si="0"/>
        <v>76700</v>
      </c>
      <c r="V5" s="121">
        <f t="shared" si="0"/>
        <v>76287</v>
      </c>
      <c r="W5" s="121">
        <f t="shared" si="0"/>
        <v>87178</v>
      </c>
      <c r="X5" s="159">
        <f>W5/U5*100</f>
        <v>113.66101694915254</v>
      </c>
      <c r="Y5" s="121">
        <f t="shared" si="0"/>
        <v>6196</v>
      </c>
      <c r="Z5" s="121">
        <f t="shared" si="0"/>
        <v>6071</v>
      </c>
      <c r="AA5" s="121">
        <f t="shared" si="0"/>
        <v>5874</v>
      </c>
      <c r="AB5" s="121">
        <f t="shared" si="0"/>
        <v>7066</v>
      </c>
      <c r="AC5" s="121">
        <f t="shared" si="0"/>
        <v>7406</v>
      </c>
      <c r="AD5" s="121">
        <f t="shared" si="0"/>
        <v>7213</v>
      </c>
      <c r="AE5" s="121">
        <f t="shared" si="0"/>
        <v>6863</v>
      </c>
      <c r="AF5" s="121">
        <f t="shared" si="0"/>
        <v>8174</v>
      </c>
      <c r="AG5" s="121">
        <f t="shared" si="0"/>
        <v>8228</v>
      </c>
      <c r="AH5" s="121">
        <f t="shared" si="0"/>
        <v>8246</v>
      </c>
      <c r="AI5" s="121">
        <f t="shared" si="0"/>
        <v>8431</v>
      </c>
      <c r="AJ5" s="121">
        <f t="shared" si="0"/>
        <v>7410</v>
      </c>
      <c r="AK5" s="121">
        <f t="shared" si="0"/>
        <v>661500</v>
      </c>
      <c r="AL5" s="121">
        <f t="shared" si="0"/>
        <v>604069</v>
      </c>
      <c r="AM5" s="121">
        <f t="shared" si="0"/>
        <v>626454</v>
      </c>
      <c r="AN5" s="159">
        <f aca="true" t="shared" si="2" ref="AN5:AN19">AM5/AK5*100</f>
        <v>94.70204081632653</v>
      </c>
      <c r="AO5" s="121">
        <f t="shared" si="0"/>
        <v>47884</v>
      </c>
      <c r="AP5" s="121">
        <f t="shared" si="0"/>
        <v>46281</v>
      </c>
      <c r="AQ5" s="121">
        <f t="shared" si="0"/>
        <v>39432</v>
      </c>
      <c r="AR5" s="121">
        <f t="shared" si="0"/>
        <v>55578</v>
      </c>
      <c r="AS5" s="121">
        <f t="shared" si="0"/>
        <v>51721</v>
      </c>
      <c r="AT5" s="121">
        <f t="shared" si="0"/>
        <v>56706</v>
      </c>
      <c r="AU5" s="121">
        <f t="shared" si="0"/>
        <v>46087</v>
      </c>
      <c r="AV5" s="121">
        <f t="shared" si="0"/>
        <v>55173</v>
      </c>
      <c r="AW5" s="121">
        <f t="shared" si="0"/>
        <v>56777</v>
      </c>
      <c r="AX5" s="121">
        <f t="shared" si="0"/>
        <v>56192</v>
      </c>
      <c r="AY5" s="121">
        <f t="shared" si="0"/>
        <v>57113</v>
      </c>
      <c r="AZ5" s="121">
        <f t="shared" si="0"/>
        <v>57510</v>
      </c>
      <c r="BA5" s="121">
        <f t="shared" si="0"/>
        <v>512708</v>
      </c>
      <c r="BB5" s="122">
        <f>BA5/(C5*365)*100</f>
        <v>96.87444496929616</v>
      </c>
      <c r="BC5" s="121">
        <f>BC6+BC11</f>
        <v>17083</v>
      </c>
      <c r="BD5" s="121">
        <f>BD6+BD11</f>
        <v>1112.2198875089284</v>
      </c>
      <c r="BE5" s="121">
        <f>BE6+BE11</f>
        <v>21231</v>
      </c>
      <c r="BF5" s="166">
        <f>BC5/BE5*100</f>
        <v>80.46253120437098</v>
      </c>
    </row>
    <row r="6" spans="1:58" s="126" customFormat="1" ht="24" customHeight="1">
      <c r="A6" s="124" t="s">
        <v>11</v>
      </c>
      <c r="B6" s="125" t="s">
        <v>0</v>
      </c>
      <c r="C6" s="121">
        <f>SUM(C7:C10)</f>
        <v>590</v>
      </c>
      <c r="D6" s="121">
        <f>SUM(D7:D10)</f>
        <v>787</v>
      </c>
      <c r="E6" s="121">
        <f>SUM(E7:E10)</f>
        <v>114300</v>
      </c>
      <c r="F6" s="121">
        <f>SUM(F7:F10)</f>
        <v>101173</v>
      </c>
      <c r="G6" s="121">
        <f>SUM(G7:G10)</f>
        <v>116940</v>
      </c>
      <c r="H6" s="159">
        <f t="shared" si="1"/>
        <v>102.30971128608924</v>
      </c>
      <c r="I6" s="121">
        <f>SUM(I7:I10)</f>
        <v>6854</v>
      </c>
      <c r="J6" s="121">
        <f aca="true" t="shared" si="3" ref="J6:W6">SUM(J7:J10)</f>
        <v>6653</v>
      </c>
      <c r="K6" s="121">
        <f t="shared" si="3"/>
        <v>8958</v>
      </c>
      <c r="L6" s="121">
        <f t="shared" si="3"/>
        <v>10080</v>
      </c>
      <c r="M6" s="121">
        <f t="shared" si="3"/>
        <v>9863</v>
      </c>
      <c r="N6" s="121">
        <f t="shared" si="3"/>
        <v>9679</v>
      </c>
      <c r="O6" s="121">
        <f t="shared" si="3"/>
        <v>10404</v>
      </c>
      <c r="P6" s="121">
        <f t="shared" si="3"/>
        <v>11535</v>
      </c>
      <c r="Q6" s="121">
        <f t="shared" si="3"/>
        <v>10344</v>
      </c>
      <c r="R6" s="121">
        <f t="shared" si="3"/>
        <v>11227</v>
      </c>
      <c r="S6" s="121">
        <f t="shared" si="3"/>
        <v>11261</v>
      </c>
      <c r="T6" s="121">
        <f t="shared" si="3"/>
        <v>10082</v>
      </c>
      <c r="U6" s="121">
        <f t="shared" si="3"/>
        <v>27500</v>
      </c>
      <c r="V6" s="121">
        <f t="shared" si="3"/>
        <v>27609</v>
      </c>
      <c r="W6" s="121">
        <f t="shared" si="3"/>
        <v>31059</v>
      </c>
      <c r="X6" s="159">
        <f>W6/U6*100</f>
        <v>112.94181818181819</v>
      </c>
      <c r="Y6" s="121">
        <f>SUM(Y7:Y10)</f>
        <v>1928</v>
      </c>
      <c r="Z6" s="121">
        <f aca="true" t="shared" si="4" ref="Z6:AM6">SUM(Z7:Z10)</f>
        <v>2018</v>
      </c>
      <c r="AA6" s="121">
        <f t="shared" si="4"/>
        <v>2327</v>
      </c>
      <c r="AB6" s="121">
        <f t="shared" si="4"/>
        <v>2592</v>
      </c>
      <c r="AC6" s="121">
        <f t="shared" si="4"/>
        <v>2627</v>
      </c>
      <c r="AD6" s="121">
        <f t="shared" si="4"/>
        <v>2489</v>
      </c>
      <c r="AE6" s="121">
        <f t="shared" si="4"/>
        <v>2637</v>
      </c>
      <c r="AF6" s="121">
        <f t="shared" si="4"/>
        <v>2979</v>
      </c>
      <c r="AG6" s="121">
        <f t="shared" si="4"/>
        <v>2944</v>
      </c>
      <c r="AH6" s="121">
        <f t="shared" si="4"/>
        <v>2963</v>
      </c>
      <c r="AI6" s="121">
        <f t="shared" si="4"/>
        <v>2950</v>
      </c>
      <c r="AJ6" s="121">
        <f t="shared" si="4"/>
        <v>2605</v>
      </c>
      <c r="AK6" s="121">
        <f t="shared" si="4"/>
        <v>80200</v>
      </c>
      <c r="AL6" s="121">
        <f t="shared" si="4"/>
        <v>72580</v>
      </c>
      <c r="AM6" s="121">
        <f t="shared" si="4"/>
        <v>84263</v>
      </c>
      <c r="AN6" s="159">
        <f t="shared" si="2"/>
        <v>105.06608478802993</v>
      </c>
      <c r="AO6" s="121">
        <f>SUM(AO7:AO10)</f>
        <v>4867</v>
      </c>
      <c r="AP6" s="121">
        <f aca="true" t="shared" si="5" ref="AP6:BA6">SUM(AP7:AP10)</f>
        <v>4578</v>
      </c>
      <c r="AQ6" s="121">
        <f t="shared" si="5"/>
        <v>6550</v>
      </c>
      <c r="AR6" s="121">
        <f t="shared" si="5"/>
        <v>7362</v>
      </c>
      <c r="AS6" s="121">
        <f t="shared" si="5"/>
        <v>7086</v>
      </c>
      <c r="AT6" s="121">
        <f t="shared" si="5"/>
        <v>7022</v>
      </c>
      <c r="AU6" s="121">
        <f t="shared" si="5"/>
        <v>7479</v>
      </c>
      <c r="AV6" s="121">
        <f t="shared" si="5"/>
        <v>8334</v>
      </c>
      <c r="AW6" s="121">
        <f t="shared" si="5"/>
        <v>7222</v>
      </c>
      <c r="AX6" s="121">
        <f t="shared" si="5"/>
        <v>8128</v>
      </c>
      <c r="AY6" s="121">
        <f t="shared" si="5"/>
        <v>8218</v>
      </c>
      <c r="AZ6" s="121">
        <f t="shared" si="5"/>
        <v>7417</v>
      </c>
      <c r="BA6" s="121">
        <f t="shared" si="5"/>
        <v>205206</v>
      </c>
      <c r="BB6" s="122">
        <f aca="true" t="shared" si="6" ref="BB6:BB19">BA6/(C6*365)*100</f>
        <v>95.28952867425122</v>
      </c>
      <c r="BC6" s="121">
        <f>SUM(BC7:BC10)</f>
        <v>6574</v>
      </c>
      <c r="BD6" s="121">
        <f>SUM(BD7:BD10)</f>
        <v>304.3846723435764</v>
      </c>
      <c r="BE6" s="121">
        <f>SUM(BE7:BE10)</f>
        <v>9027</v>
      </c>
      <c r="BF6" s="166">
        <f aca="true" t="shared" si="7" ref="BF6:BF19">BC6/BE6*100</f>
        <v>72.82596654481002</v>
      </c>
    </row>
    <row r="7" spans="1:58" s="108" customFormat="1" ht="27" customHeight="1">
      <c r="A7" s="109">
        <v>1</v>
      </c>
      <c r="B7" s="110" t="s">
        <v>1</v>
      </c>
      <c r="C7" s="109">
        <v>450</v>
      </c>
      <c r="D7" s="109">
        <v>621</v>
      </c>
      <c r="E7" s="109">
        <v>96000</v>
      </c>
      <c r="F7" s="111">
        <v>92942</v>
      </c>
      <c r="G7" s="109">
        <f>SUM(I7:T7)</f>
        <v>101431</v>
      </c>
      <c r="H7" s="160">
        <f t="shared" si="1"/>
        <v>105.65729166666667</v>
      </c>
      <c r="I7" s="112">
        <v>6164</v>
      </c>
      <c r="J7" s="112">
        <v>6117</v>
      </c>
      <c r="K7" s="112">
        <v>8236</v>
      </c>
      <c r="L7" s="112">
        <v>9004</v>
      </c>
      <c r="M7" s="112">
        <v>8547</v>
      </c>
      <c r="N7" s="112">
        <v>8234</v>
      </c>
      <c r="O7" s="112">
        <v>8587</v>
      </c>
      <c r="P7" s="112">
        <v>9803</v>
      </c>
      <c r="Q7" s="112">
        <v>8817</v>
      </c>
      <c r="R7" s="112">
        <v>9555</v>
      </c>
      <c r="S7" s="112">
        <v>9721</v>
      </c>
      <c r="T7" s="112">
        <v>8646</v>
      </c>
      <c r="U7" s="109">
        <v>24000</v>
      </c>
      <c r="V7" s="111">
        <v>24567</v>
      </c>
      <c r="W7" s="109">
        <f>SUM(Y7:AJ7)</f>
        <v>27719</v>
      </c>
      <c r="X7" s="160">
        <f>W7/U7*100</f>
        <v>115.49583333333334</v>
      </c>
      <c r="Y7" s="112">
        <v>1660</v>
      </c>
      <c r="Z7" s="112">
        <v>1864</v>
      </c>
      <c r="AA7" s="112">
        <v>2023</v>
      </c>
      <c r="AB7" s="112">
        <v>2277</v>
      </c>
      <c r="AC7" s="112">
        <v>2385</v>
      </c>
      <c r="AD7" s="112">
        <v>2243</v>
      </c>
      <c r="AE7" s="112">
        <v>2310</v>
      </c>
      <c r="AF7" s="112">
        <v>2636</v>
      </c>
      <c r="AG7" s="112">
        <v>2683</v>
      </c>
      <c r="AH7" s="112">
        <v>2676</v>
      </c>
      <c r="AI7" s="112">
        <v>2608</v>
      </c>
      <c r="AJ7" s="112">
        <v>2354</v>
      </c>
      <c r="AK7" s="111">
        <v>70000</v>
      </c>
      <c r="AL7" s="111">
        <v>68375</v>
      </c>
      <c r="AM7" s="109">
        <f>SUM(AO7:AZ7)</f>
        <v>73712</v>
      </c>
      <c r="AN7" s="160">
        <f t="shared" si="2"/>
        <v>105.30285714285714</v>
      </c>
      <c r="AO7" s="111">
        <v>4504</v>
      </c>
      <c r="AP7" s="111">
        <v>4253</v>
      </c>
      <c r="AQ7" s="111">
        <v>6213</v>
      </c>
      <c r="AR7" s="111">
        <v>6727</v>
      </c>
      <c r="AS7" s="111">
        <v>6162</v>
      </c>
      <c r="AT7" s="111">
        <v>5991</v>
      </c>
      <c r="AU7" s="111">
        <v>6277</v>
      </c>
      <c r="AV7" s="111">
        <v>7167</v>
      </c>
      <c r="AW7" s="111">
        <v>6134</v>
      </c>
      <c r="AX7" s="111">
        <v>6879</v>
      </c>
      <c r="AY7" s="111">
        <v>7113</v>
      </c>
      <c r="AZ7" s="111">
        <v>6292</v>
      </c>
      <c r="BA7" s="111">
        <v>165021</v>
      </c>
      <c r="BB7" s="161">
        <f t="shared" si="6"/>
        <v>100.46940639269405</v>
      </c>
      <c r="BC7" s="109">
        <v>4980</v>
      </c>
      <c r="BD7" s="117">
        <v>115.60385042576824</v>
      </c>
      <c r="BE7" s="117">
        <v>6469</v>
      </c>
      <c r="BF7" s="167">
        <f t="shared" si="7"/>
        <v>76.98253207605504</v>
      </c>
    </row>
    <row r="8" spans="1:58" s="108" customFormat="1" ht="27" customHeight="1">
      <c r="A8" s="109">
        <v>2</v>
      </c>
      <c r="B8" s="110" t="s">
        <v>2</v>
      </c>
      <c r="C8" s="109">
        <v>70</v>
      </c>
      <c r="D8" s="109">
        <v>70</v>
      </c>
      <c r="E8" s="109">
        <v>4200</v>
      </c>
      <c r="F8" s="111">
        <v>3708</v>
      </c>
      <c r="G8" s="109">
        <f>SUM(I8:T8)</f>
        <v>3767</v>
      </c>
      <c r="H8" s="160">
        <f t="shared" si="1"/>
        <v>89.69047619047619</v>
      </c>
      <c r="I8" s="111">
        <v>318</v>
      </c>
      <c r="J8" s="111">
        <v>246</v>
      </c>
      <c r="K8" s="111">
        <v>324</v>
      </c>
      <c r="L8" s="111">
        <v>348</v>
      </c>
      <c r="M8" s="111">
        <v>283</v>
      </c>
      <c r="N8" s="111">
        <v>330</v>
      </c>
      <c r="O8" s="111">
        <v>321</v>
      </c>
      <c r="P8" s="111">
        <v>367</v>
      </c>
      <c r="Q8" s="111">
        <v>350</v>
      </c>
      <c r="R8" s="111">
        <v>273</v>
      </c>
      <c r="S8" s="111">
        <v>328</v>
      </c>
      <c r="T8" s="111">
        <v>279</v>
      </c>
      <c r="U8" s="109">
        <v>1800</v>
      </c>
      <c r="V8" s="111">
        <v>1530</v>
      </c>
      <c r="W8" s="109">
        <f>SUM(Y8:AJ8)</f>
        <v>1629</v>
      </c>
      <c r="X8" s="160">
        <f>W8/U8*100</f>
        <v>90.5</v>
      </c>
      <c r="Y8" s="111">
        <v>126</v>
      </c>
      <c r="Z8" s="111">
        <v>94</v>
      </c>
      <c r="AA8" s="111">
        <v>151</v>
      </c>
      <c r="AB8" s="111">
        <v>142</v>
      </c>
      <c r="AC8" s="111">
        <v>100</v>
      </c>
      <c r="AD8" s="111">
        <v>120</v>
      </c>
      <c r="AE8" s="111">
        <v>135</v>
      </c>
      <c r="AF8" s="111">
        <v>148</v>
      </c>
      <c r="AG8" s="111">
        <v>153</v>
      </c>
      <c r="AH8" s="111">
        <v>143</v>
      </c>
      <c r="AI8" s="111">
        <v>169</v>
      </c>
      <c r="AJ8" s="111">
        <v>148</v>
      </c>
      <c r="AK8" s="111">
        <v>1700</v>
      </c>
      <c r="AL8" s="111">
        <v>1768</v>
      </c>
      <c r="AM8" s="109">
        <f>SUM(AO8:AZ8)</f>
        <v>1720</v>
      </c>
      <c r="AN8" s="160">
        <f t="shared" si="2"/>
        <v>101.17647058823529</v>
      </c>
      <c r="AO8" s="111">
        <v>152</v>
      </c>
      <c r="AP8" s="111">
        <v>134</v>
      </c>
      <c r="AQ8" s="111">
        <v>151</v>
      </c>
      <c r="AR8" s="111">
        <v>188</v>
      </c>
      <c r="AS8" s="111">
        <v>149</v>
      </c>
      <c r="AT8" s="111">
        <v>185</v>
      </c>
      <c r="AU8" s="111">
        <v>125</v>
      </c>
      <c r="AV8" s="111">
        <v>162</v>
      </c>
      <c r="AW8" s="111">
        <v>146</v>
      </c>
      <c r="AX8" s="111">
        <v>104</v>
      </c>
      <c r="AY8" s="111">
        <v>125</v>
      </c>
      <c r="AZ8" s="111">
        <v>99</v>
      </c>
      <c r="BA8" s="111">
        <v>19190</v>
      </c>
      <c r="BB8" s="161">
        <f t="shared" si="6"/>
        <v>75.10763209393346</v>
      </c>
      <c r="BC8" s="109">
        <v>388</v>
      </c>
      <c r="BD8" s="117">
        <v>91.63013698630137</v>
      </c>
      <c r="BE8" s="117">
        <v>775</v>
      </c>
      <c r="BF8" s="167">
        <f t="shared" si="7"/>
        <v>50.064516129032256</v>
      </c>
    </row>
    <row r="9" spans="1:58" s="108" customFormat="1" ht="27" customHeight="1">
      <c r="A9" s="109">
        <v>3</v>
      </c>
      <c r="B9" s="110" t="s">
        <v>3</v>
      </c>
      <c r="C9" s="109">
        <v>70</v>
      </c>
      <c r="D9" s="109">
        <v>96</v>
      </c>
      <c r="E9" s="109">
        <v>6100</v>
      </c>
      <c r="F9" s="111">
        <v>4523</v>
      </c>
      <c r="G9" s="109">
        <f>SUM(I9:T9)</f>
        <v>4479</v>
      </c>
      <c r="H9" s="160">
        <f t="shared" si="1"/>
        <v>73.42622950819671</v>
      </c>
      <c r="I9" s="113">
        <v>372</v>
      </c>
      <c r="J9" s="113">
        <v>290</v>
      </c>
      <c r="K9" s="113">
        <v>398</v>
      </c>
      <c r="L9" s="111">
        <v>411</v>
      </c>
      <c r="M9" s="111">
        <v>352</v>
      </c>
      <c r="N9" s="111">
        <v>302</v>
      </c>
      <c r="O9" s="111">
        <v>497</v>
      </c>
      <c r="P9" s="111">
        <v>432</v>
      </c>
      <c r="Q9" s="111">
        <v>234</v>
      </c>
      <c r="R9" s="111">
        <v>510</v>
      </c>
      <c r="S9" s="111">
        <v>412</v>
      </c>
      <c r="T9" s="111">
        <v>269</v>
      </c>
      <c r="U9" s="109">
        <v>1700</v>
      </c>
      <c r="V9" s="111">
        <v>1512</v>
      </c>
      <c r="W9" s="109">
        <f>SUM(Y9:AJ9)</f>
        <v>1711</v>
      </c>
      <c r="X9" s="160">
        <f>W9/U9*100</f>
        <v>100.64705882352942</v>
      </c>
      <c r="Y9" s="111">
        <v>142</v>
      </c>
      <c r="Z9" s="111">
        <v>60</v>
      </c>
      <c r="AA9" s="111">
        <v>153</v>
      </c>
      <c r="AB9" s="111">
        <v>173</v>
      </c>
      <c r="AC9" s="111">
        <v>142</v>
      </c>
      <c r="AD9" s="111">
        <v>126</v>
      </c>
      <c r="AE9" s="111">
        <v>192</v>
      </c>
      <c r="AF9" s="111">
        <v>195</v>
      </c>
      <c r="AG9" s="111">
        <v>108</v>
      </c>
      <c r="AH9" s="111">
        <v>144</v>
      </c>
      <c r="AI9" s="111">
        <v>173</v>
      </c>
      <c r="AJ9" s="111">
        <v>103</v>
      </c>
      <c r="AK9" s="111">
        <v>2500</v>
      </c>
      <c r="AL9" s="111">
        <v>2437</v>
      </c>
      <c r="AM9" s="109">
        <f>SUM(AO9:AZ9)</f>
        <v>2193</v>
      </c>
      <c r="AN9" s="160">
        <f t="shared" si="2"/>
        <v>87.72</v>
      </c>
      <c r="AO9" s="111">
        <v>211</v>
      </c>
      <c r="AP9" s="111">
        <v>191</v>
      </c>
      <c r="AQ9" s="111">
        <v>186</v>
      </c>
      <c r="AR9" s="111">
        <v>165</v>
      </c>
      <c r="AS9" s="111">
        <v>155</v>
      </c>
      <c r="AT9" s="111">
        <v>138</v>
      </c>
      <c r="AU9" s="111">
        <v>176</v>
      </c>
      <c r="AV9" s="111">
        <v>180</v>
      </c>
      <c r="AW9" s="111">
        <v>102</v>
      </c>
      <c r="AX9" s="111">
        <v>312</v>
      </c>
      <c r="AY9" s="111">
        <v>211</v>
      </c>
      <c r="AZ9" s="111">
        <v>166</v>
      </c>
      <c r="BA9" s="111">
        <v>20995</v>
      </c>
      <c r="BB9" s="161">
        <f t="shared" si="6"/>
        <v>82.17221135029355</v>
      </c>
      <c r="BC9" s="109">
        <v>1206</v>
      </c>
      <c r="BD9" s="117">
        <v>97.15068493150685</v>
      </c>
      <c r="BE9" s="117">
        <v>1783</v>
      </c>
      <c r="BF9" s="167">
        <f t="shared" si="7"/>
        <v>67.63881099270893</v>
      </c>
    </row>
    <row r="10" spans="1:58" s="108" customFormat="1" ht="23.25" customHeight="1">
      <c r="A10" s="109">
        <v>4</v>
      </c>
      <c r="B10" s="110" t="s">
        <v>51</v>
      </c>
      <c r="C10" s="109">
        <v>0</v>
      </c>
      <c r="D10" s="109"/>
      <c r="E10" s="109">
        <v>8000</v>
      </c>
      <c r="F10" s="111"/>
      <c r="G10" s="109">
        <f>SUM(I10:T10)</f>
        <v>7263</v>
      </c>
      <c r="H10" s="160">
        <f t="shared" si="1"/>
        <v>90.7875</v>
      </c>
      <c r="I10" s="113"/>
      <c r="J10" s="113"/>
      <c r="K10" s="113"/>
      <c r="L10" s="111">
        <v>317</v>
      </c>
      <c r="M10" s="111">
        <v>681</v>
      </c>
      <c r="N10" s="111">
        <v>813</v>
      </c>
      <c r="O10" s="111">
        <v>999</v>
      </c>
      <c r="P10" s="111">
        <v>933</v>
      </c>
      <c r="Q10" s="111">
        <v>943</v>
      </c>
      <c r="R10" s="111">
        <v>889</v>
      </c>
      <c r="S10" s="111">
        <v>800</v>
      </c>
      <c r="T10" s="111">
        <v>888</v>
      </c>
      <c r="U10" s="109"/>
      <c r="V10" s="111"/>
      <c r="W10" s="109">
        <f>SUM(Y10:AJ10)</f>
        <v>0</v>
      </c>
      <c r="X10" s="160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>
        <v>6000</v>
      </c>
      <c r="AL10" s="111"/>
      <c r="AM10" s="109">
        <f>SUM(AO10:AZ10)</f>
        <v>6638</v>
      </c>
      <c r="AN10" s="160">
        <f t="shared" si="2"/>
        <v>110.63333333333334</v>
      </c>
      <c r="AO10" s="111"/>
      <c r="AP10" s="111"/>
      <c r="AQ10" s="111"/>
      <c r="AR10" s="111">
        <v>282</v>
      </c>
      <c r="AS10" s="111">
        <v>620</v>
      </c>
      <c r="AT10" s="111">
        <v>708</v>
      </c>
      <c r="AU10" s="111">
        <v>901</v>
      </c>
      <c r="AV10" s="111">
        <v>825</v>
      </c>
      <c r="AW10" s="111">
        <v>840</v>
      </c>
      <c r="AX10" s="111">
        <v>833</v>
      </c>
      <c r="AY10" s="111">
        <v>769</v>
      </c>
      <c r="AZ10" s="111">
        <v>860</v>
      </c>
      <c r="BA10" s="111"/>
      <c r="BB10" s="161"/>
      <c r="BC10" s="109"/>
      <c r="BD10" s="117"/>
      <c r="BE10" s="117"/>
      <c r="BF10" s="167"/>
    </row>
    <row r="11" spans="1:58" s="126" customFormat="1" ht="24" customHeight="1">
      <c r="A11" s="124" t="s">
        <v>12</v>
      </c>
      <c r="B11" s="125" t="s">
        <v>4</v>
      </c>
      <c r="C11" s="121">
        <f>SUM(C12:C19)</f>
        <v>860</v>
      </c>
      <c r="D11" s="121">
        <f>SUM(D12:D19)</f>
        <v>1248</v>
      </c>
      <c r="E11" s="121">
        <f>SUM(E12:E19)</f>
        <v>1038000</v>
      </c>
      <c r="F11" s="121">
        <f>SUM(F12:F19)</f>
        <v>1016177</v>
      </c>
      <c r="G11" s="121">
        <f>SUM(G12:G19)</f>
        <v>1039398</v>
      </c>
      <c r="H11" s="159">
        <f t="shared" si="1"/>
        <v>100.13468208092486</v>
      </c>
      <c r="I11" s="121">
        <f aca="true" t="shared" si="8" ref="I11:W11">SUM(I12:I19)</f>
        <v>73892</v>
      </c>
      <c r="J11" s="121">
        <f t="shared" si="8"/>
        <v>72311</v>
      </c>
      <c r="K11" s="121">
        <f t="shared" si="8"/>
        <v>67556</v>
      </c>
      <c r="L11" s="121">
        <f t="shared" si="8"/>
        <v>84510</v>
      </c>
      <c r="M11" s="121">
        <f t="shared" si="8"/>
        <v>83416</v>
      </c>
      <c r="N11" s="121">
        <f t="shared" si="8"/>
        <v>99572</v>
      </c>
      <c r="O11" s="121">
        <f t="shared" si="8"/>
        <v>81629</v>
      </c>
      <c r="P11" s="121">
        <f t="shared" si="8"/>
        <v>91752</v>
      </c>
      <c r="Q11" s="121">
        <f t="shared" si="8"/>
        <v>98628</v>
      </c>
      <c r="R11" s="121">
        <f t="shared" si="8"/>
        <v>89737</v>
      </c>
      <c r="S11" s="121">
        <f t="shared" si="8"/>
        <v>89850</v>
      </c>
      <c r="T11" s="121">
        <f t="shared" si="8"/>
        <v>106545</v>
      </c>
      <c r="U11" s="121">
        <f t="shared" si="8"/>
        <v>49200</v>
      </c>
      <c r="V11" s="121">
        <f t="shared" si="8"/>
        <v>48678</v>
      </c>
      <c r="W11" s="121">
        <f t="shared" si="8"/>
        <v>56119</v>
      </c>
      <c r="X11" s="159">
        <f aca="true" t="shared" si="9" ref="X11:X17">W11/U11*100</f>
        <v>114.0630081300813</v>
      </c>
      <c r="Y11" s="121">
        <f aca="true" t="shared" si="10" ref="Y11:AM11">SUM(Y12:Y19)</f>
        <v>4268</v>
      </c>
      <c r="Z11" s="121">
        <f t="shared" si="10"/>
        <v>4053</v>
      </c>
      <c r="AA11" s="121">
        <f t="shared" si="10"/>
        <v>3547</v>
      </c>
      <c r="AB11" s="121">
        <f t="shared" si="10"/>
        <v>4474</v>
      </c>
      <c r="AC11" s="121">
        <f t="shared" si="10"/>
        <v>4779</v>
      </c>
      <c r="AD11" s="121">
        <f t="shared" si="10"/>
        <v>4724</v>
      </c>
      <c r="AE11" s="121">
        <f t="shared" si="10"/>
        <v>4226</v>
      </c>
      <c r="AF11" s="121">
        <f t="shared" si="10"/>
        <v>5195</v>
      </c>
      <c r="AG11" s="121">
        <f t="shared" si="10"/>
        <v>5284</v>
      </c>
      <c r="AH11" s="121">
        <f t="shared" si="10"/>
        <v>5283</v>
      </c>
      <c r="AI11" s="121">
        <f t="shared" si="10"/>
        <v>5481</v>
      </c>
      <c r="AJ11" s="121">
        <f t="shared" si="10"/>
        <v>4805</v>
      </c>
      <c r="AK11" s="121">
        <f t="shared" si="10"/>
        <v>581300</v>
      </c>
      <c r="AL11" s="121">
        <f t="shared" si="10"/>
        <v>531489</v>
      </c>
      <c r="AM11" s="121">
        <f t="shared" si="10"/>
        <v>542191</v>
      </c>
      <c r="AN11" s="159">
        <f t="shared" si="2"/>
        <v>93.2721486323757</v>
      </c>
      <c r="AO11" s="121">
        <f aca="true" t="shared" si="11" ref="AO11:BA11">SUM(AO12:AO19)</f>
        <v>43017</v>
      </c>
      <c r="AP11" s="121">
        <f t="shared" si="11"/>
        <v>41703</v>
      </c>
      <c r="AQ11" s="121">
        <f t="shared" si="11"/>
        <v>32882</v>
      </c>
      <c r="AR11" s="121">
        <f t="shared" si="11"/>
        <v>48216</v>
      </c>
      <c r="AS11" s="121">
        <f t="shared" si="11"/>
        <v>44635</v>
      </c>
      <c r="AT11" s="121">
        <f t="shared" si="11"/>
        <v>49684</v>
      </c>
      <c r="AU11" s="121">
        <f t="shared" si="11"/>
        <v>38608</v>
      </c>
      <c r="AV11" s="121">
        <f t="shared" si="11"/>
        <v>46839</v>
      </c>
      <c r="AW11" s="121">
        <f t="shared" si="11"/>
        <v>49555</v>
      </c>
      <c r="AX11" s="121">
        <f t="shared" si="11"/>
        <v>48064</v>
      </c>
      <c r="AY11" s="121">
        <f t="shared" si="11"/>
        <v>48895</v>
      </c>
      <c r="AZ11" s="121">
        <f t="shared" si="11"/>
        <v>50093</v>
      </c>
      <c r="BA11" s="121">
        <f t="shared" si="11"/>
        <v>307502</v>
      </c>
      <c r="BB11" s="122">
        <f t="shared" si="6"/>
        <v>97.96177126473398</v>
      </c>
      <c r="BC11" s="121">
        <f>SUM(BC12:BC19)</f>
        <v>10509</v>
      </c>
      <c r="BD11" s="121">
        <f>SUM(BD12:BD19)</f>
        <v>807.8352151653521</v>
      </c>
      <c r="BE11" s="121">
        <f>SUM(BE12:BE19)</f>
        <v>12204</v>
      </c>
      <c r="BF11" s="166">
        <f t="shared" si="7"/>
        <v>86.11111111111111</v>
      </c>
    </row>
    <row r="12" spans="1:58" s="108" customFormat="1" ht="29.25" customHeight="1">
      <c r="A12" s="109">
        <v>1</v>
      </c>
      <c r="B12" s="110" t="s">
        <v>5</v>
      </c>
      <c r="C12" s="109">
        <v>130</v>
      </c>
      <c r="D12" s="109">
        <v>204</v>
      </c>
      <c r="E12" s="109">
        <v>103000</v>
      </c>
      <c r="F12" s="111">
        <v>96342</v>
      </c>
      <c r="G12" s="109">
        <f>SUM(I12:T12)</f>
        <v>97915</v>
      </c>
      <c r="H12" s="160">
        <f t="shared" si="1"/>
        <v>95.0631067961165</v>
      </c>
      <c r="I12" s="111">
        <v>6847</v>
      </c>
      <c r="J12" s="111">
        <v>6991</v>
      </c>
      <c r="K12" s="111">
        <v>5767</v>
      </c>
      <c r="L12" s="111">
        <v>6769</v>
      </c>
      <c r="M12" s="111">
        <v>7021</v>
      </c>
      <c r="N12" s="111">
        <v>11145</v>
      </c>
      <c r="O12" s="111">
        <v>5687</v>
      </c>
      <c r="P12" s="111">
        <v>7119</v>
      </c>
      <c r="Q12" s="111">
        <v>8863</v>
      </c>
      <c r="R12" s="111">
        <v>7938</v>
      </c>
      <c r="S12" s="111">
        <v>9179</v>
      </c>
      <c r="T12" s="111">
        <v>14589</v>
      </c>
      <c r="U12" s="109">
        <v>7800</v>
      </c>
      <c r="V12" s="111">
        <v>6596</v>
      </c>
      <c r="W12" s="109">
        <f>SUM(Y12:AJ12)</f>
        <v>6953</v>
      </c>
      <c r="X12" s="160">
        <f t="shared" si="9"/>
        <v>89.14102564102564</v>
      </c>
      <c r="Y12" s="111">
        <v>495</v>
      </c>
      <c r="Z12" s="111">
        <v>470</v>
      </c>
      <c r="AA12" s="111">
        <v>400</v>
      </c>
      <c r="AB12" s="111">
        <v>588</v>
      </c>
      <c r="AC12" s="111">
        <v>678</v>
      </c>
      <c r="AD12" s="111">
        <v>642</v>
      </c>
      <c r="AE12" s="111">
        <v>542</v>
      </c>
      <c r="AF12" s="111">
        <v>583</v>
      </c>
      <c r="AG12" s="111">
        <v>624</v>
      </c>
      <c r="AH12" s="111">
        <v>665</v>
      </c>
      <c r="AI12" s="111">
        <v>673</v>
      </c>
      <c r="AJ12" s="111">
        <v>593</v>
      </c>
      <c r="AK12" s="111">
        <v>82000</v>
      </c>
      <c r="AL12" s="111">
        <v>82807</v>
      </c>
      <c r="AM12" s="109">
        <f>SUM(AO12:AZ12)</f>
        <v>81989</v>
      </c>
      <c r="AN12" s="160">
        <f t="shared" si="2"/>
        <v>99.98658536585367</v>
      </c>
      <c r="AO12" s="111">
        <v>5673</v>
      </c>
      <c r="AP12" s="111">
        <v>6042</v>
      </c>
      <c r="AQ12" s="111">
        <v>3855</v>
      </c>
      <c r="AR12" s="111">
        <v>5570</v>
      </c>
      <c r="AS12" s="111">
        <v>5599</v>
      </c>
      <c r="AT12" s="111">
        <v>9725</v>
      </c>
      <c r="AU12" s="111">
        <v>4489</v>
      </c>
      <c r="AV12" s="111">
        <v>5702</v>
      </c>
      <c r="AW12" s="111">
        <v>6860</v>
      </c>
      <c r="AX12" s="111">
        <v>6494</v>
      </c>
      <c r="AY12" s="111">
        <v>8286</v>
      </c>
      <c r="AZ12" s="111">
        <v>13694</v>
      </c>
      <c r="BA12" s="111">
        <v>40707</v>
      </c>
      <c r="BB12" s="161">
        <f t="shared" si="6"/>
        <v>85.78925184404636</v>
      </c>
      <c r="BC12" s="109">
        <v>914</v>
      </c>
      <c r="BD12" s="117">
        <v>123.58356164383562</v>
      </c>
      <c r="BE12" s="117">
        <v>1248</v>
      </c>
      <c r="BF12" s="167">
        <f t="shared" si="7"/>
        <v>73.23717948717949</v>
      </c>
    </row>
    <row r="13" spans="1:58" s="108" customFormat="1" ht="29.25" customHeight="1">
      <c r="A13" s="109">
        <v>2</v>
      </c>
      <c r="B13" s="110" t="s">
        <v>6</v>
      </c>
      <c r="C13" s="109">
        <v>140</v>
      </c>
      <c r="D13" s="109">
        <v>241</v>
      </c>
      <c r="E13" s="109">
        <v>208000</v>
      </c>
      <c r="F13" s="111">
        <v>200570</v>
      </c>
      <c r="G13" s="109">
        <f aca="true" t="shared" si="12" ref="G13:G19">SUM(I13:T13)</f>
        <v>207935</v>
      </c>
      <c r="H13" s="160">
        <f t="shared" si="1"/>
        <v>99.96875</v>
      </c>
      <c r="I13" s="111">
        <v>15355</v>
      </c>
      <c r="J13" s="111">
        <v>14392</v>
      </c>
      <c r="K13" s="111">
        <v>17983</v>
      </c>
      <c r="L13" s="111">
        <v>17406</v>
      </c>
      <c r="M13" s="111">
        <v>17817</v>
      </c>
      <c r="N13" s="111">
        <v>18221</v>
      </c>
      <c r="O13" s="111">
        <v>18024</v>
      </c>
      <c r="P13" s="111">
        <v>18759</v>
      </c>
      <c r="Q13" s="111">
        <v>19117</v>
      </c>
      <c r="R13" s="111">
        <v>18651</v>
      </c>
      <c r="S13" s="111">
        <v>16660</v>
      </c>
      <c r="T13" s="111">
        <v>15550</v>
      </c>
      <c r="U13" s="109">
        <v>7700</v>
      </c>
      <c r="V13" s="111">
        <v>6810</v>
      </c>
      <c r="W13" s="109">
        <f>SUM(Y13:AJ13)</f>
        <v>9939</v>
      </c>
      <c r="X13" s="160">
        <f t="shared" si="9"/>
        <v>129.07792207792207</v>
      </c>
      <c r="Y13" s="111">
        <v>681</v>
      </c>
      <c r="Z13" s="111">
        <v>723</v>
      </c>
      <c r="AA13" s="111">
        <v>759</v>
      </c>
      <c r="AB13" s="111">
        <v>763</v>
      </c>
      <c r="AC13" s="111">
        <v>759</v>
      </c>
      <c r="AD13" s="111">
        <v>568</v>
      </c>
      <c r="AE13" s="111">
        <v>861</v>
      </c>
      <c r="AF13" s="111">
        <v>958</v>
      </c>
      <c r="AG13" s="111">
        <v>938</v>
      </c>
      <c r="AH13" s="111">
        <v>975</v>
      </c>
      <c r="AI13" s="111">
        <v>964</v>
      </c>
      <c r="AJ13" s="111">
        <v>990</v>
      </c>
      <c r="AK13" s="111">
        <v>110000</v>
      </c>
      <c r="AL13" s="111">
        <v>99358</v>
      </c>
      <c r="AM13" s="109">
        <f aca="true" t="shared" si="13" ref="AM13:AM19">SUM(AO13:AZ13)</f>
        <v>97310</v>
      </c>
      <c r="AN13" s="160">
        <f t="shared" si="2"/>
        <v>88.46363636363637</v>
      </c>
      <c r="AO13" s="111">
        <v>8179</v>
      </c>
      <c r="AP13" s="111">
        <v>6071</v>
      </c>
      <c r="AQ13" s="111">
        <v>8570</v>
      </c>
      <c r="AR13" s="111">
        <v>8813</v>
      </c>
      <c r="AS13" s="111">
        <v>7876</v>
      </c>
      <c r="AT13" s="111">
        <v>6611</v>
      </c>
      <c r="AU13" s="111">
        <v>9192</v>
      </c>
      <c r="AV13" s="111">
        <v>9523</v>
      </c>
      <c r="AW13" s="111">
        <v>9004</v>
      </c>
      <c r="AX13" s="111">
        <v>9002</v>
      </c>
      <c r="AY13" s="111">
        <v>7350</v>
      </c>
      <c r="AZ13" s="111">
        <v>7119</v>
      </c>
      <c r="BA13" s="111">
        <v>59507</v>
      </c>
      <c r="BB13" s="161">
        <f t="shared" si="6"/>
        <v>116.45205479452055</v>
      </c>
      <c r="BC13" s="109">
        <v>1667</v>
      </c>
      <c r="BD13" s="117">
        <v>82.97945205479452</v>
      </c>
      <c r="BE13" s="117">
        <v>2020</v>
      </c>
      <c r="BF13" s="167">
        <f t="shared" si="7"/>
        <v>82.52475247524752</v>
      </c>
    </row>
    <row r="14" spans="1:58" s="108" customFormat="1" ht="29.25" customHeight="1">
      <c r="A14" s="109">
        <v>3</v>
      </c>
      <c r="B14" s="110" t="s">
        <v>7</v>
      </c>
      <c r="C14" s="109">
        <v>120</v>
      </c>
      <c r="D14" s="109">
        <v>138</v>
      </c>
      <c r="E14" s="109">
        <v>184000</v>
      </c>
      <c r="F14" s="111">
        <v>183787</v>
      </c>
      <c r="G14" s="109">
        <f t="shared" si="12"/>
        <v>183876</v>
      </c>
      <c r="H14" s="160">
        <f t="shared" si="1"/>
        <v>99.93260869565216</v>
      </c>
      <c r="I14" s="111">
        <v>13322</v>
      </c>
      <c r="J14" s="111">
        <v>13139</v>
      </c>
      <c r="K14" s="111">
        <v>13882</v>
      </c>
      <c r="L14" s="111">
        <v>17103</v>
      </c>
      <c r="M14" s="111">
        <v>16599</v>
      </c>
      <c r="N14" s="111">
        <v>18174</v>
      </c>
      <c r="O14" s="111">
        <v>15490</v>
      </c>
      <c r="P14" s="111">
        <v>16257</v>
      </c>
      <c r="Q14" s="111">
        <v>16657</v>
      </c>
      <c r="R14" s="111">
        <v>16793</v>
      </c>
      <c r="S14" s="111">
        <v>14849</v>
      </c>
      <c r="T14" s="111">
        <v>11611</v>
      </c>
      <c r="U14" s="109">
        <v>7200</v>
      </c>
      <c r="V14" s="111">
        <v>7867</v>
      </c>
      <c r="W14" s="109">
        <f aca="true" t="shared" si="14" ref="W14:W19">SUM(Y14:AJ14)</f>
        <v>8324</v>
      </c>
      <c r="X14" s="160">
        <f t="shared" si="9"/>
        <v>115.61111111111111</v>
      </c>
      <c r="Y14" s="111">
        <v>692</v>
      </c>
      <c r="Z14" s="111">
        <v>556</v>
      </c>
      <c r="AA14" s="111">
        <v>604</v>
      </c>
      <c r="AB14" s="111">
        <v>641</v>
      </c>
      <c r="AC14" s="111">
        <v>718</v>
      </c>
      <c r="AD14" s="111">
        <v>728</v>
      </c>
      <c r="AE14" s="111">
        <v>545</v>
      </c>
      <c r="AF14" s="111">
        <v>708</v>
      </c>
      <c r="AG14" s="111">
        <v>742</v>
      </c>
      <c r="AH14" s="111">
        <v>877</v>
      </c>
      <c r="AI14" s="111">
        <v>857</v>
      </c>
      <c r="AJ14" s="111">
        <v>656</v>
      </c>
      <c r="AK14" s="111">
        <v>68000</v>
      </c>
      <c r="AL14" s="111">
        <v>59863</v>
      </c>
      <c r="AM14" s="109">
        <f t="shared" si="13"/>
        <v>58732</v>
      </c>
      <c r="AN14" s="160">
        <f t="shared" si="2"/>
        <v>86.37058823529412</v>
      </c>
      <c r="AO14" s="111">
        <v>4328</v>
      </c>
      <c r="AP14" s="111">
        <v>4947</v>
      </c>
      <c r="AQ14" s="111">
        <v>3338</v>
      </c>
      <c r="AR14" s="111">
        <v>4480</v>
      </c>
      <c r="AS14" s="111">
        <v>4550</v>
      </c>
      <c r="AT14" s="111">
        <v>5254</v>
      </c>
      <c r="AU14" s="111">
        <v>3734</v>
      </c>
      <c r="AV14" s="111">
        <v>4945</v>
      </c>
      <c r="AW14" s="111">
        <v>6028</v>
      </c>
      <c r="AX14" s="111">
        <v>6025</v>
      </c>
      <c r="AY14" s="111">
        <v>5872</v>
      </c>
      <c r="AZ14" s="111">
        <v>5231</v>
      </c>
      <c r="BA14" s="111">
        <v>40169</v>
      </c>
      <c r="BB14" s="161">
        <f t="shared" si="6"/>
        <v>91.71004566210046</v>
      </c>
      <c r="BC14" s="109">
        <v>1625</v>
      </c>
      <c r="BD14" s="117">
        <v>110.57077625570777</v>
      </c>
      <c r="BE14" s="117">
        <v>1900</v>
      </c>
      <c r="BF14" s="167">
        <f t="shared" si="7"/>
        <v>85.52631578947368</v>
      </c>
    </row>
    <row r="15" spans="1:58" s="108" customFormat="1" ht="29.25" customHeight="1">
      <c r="A15" s="109">
        <v>4</v>
      </c>
      <c r="B15" s="110" t="s">
        <v>8</v>
      </c>
      <c r="C15" s="109">
        <v>100</v>
      </c>
      <c r="D15" s="109">
        <v>120</v>
      </c>
      <c r="E15" s="109">
        <v>145000</v>
      </c>
      <c r="F15" s="111">
        <v>137378</v>
      </c>
      <c r="G15" s="109">
        <f t="shared" si="12"/>
        <v>151064</v>
      </c>
      <c r="H15" s="160">
        <f t="shared" si="1"/>
        <v>104.18206896551725</v>
      </c>
      <c r="I15" s="111">
        <v>12209</v>
      </c>
      <c r="J15" s="111">
        <v>12392</v>
      </c>
      <c r="K15" s="111">
        <v>9083</v>
      </c>
      <c r="L15" s="111">
        <v>13143</v>
      </c>
      <c r="M15" s="111">
        <v>12627</v>
      </c>
      <c r="N15" s="111">
        <v>14462</v>
      </c>
      <c r="O15" s="111">
        <v>13356</v>
      </c>
      <c r="P15" s="111">
        <v>14676</v>
      </c>
      <c r="Q15" s="111">
        <v>13840</v>
      </c>
      <c r="R15" s="111">
        <v>12209</v>
      </c>
      <c r="S15" s="111">
        <v>12186</v>
      </c>
      <c r="T15" s="111">
        <v>10881</v>
      </c>
      <c r="U15" s="109">
        <v>5700</v>
      </c>
      <c r="V15" s="111">
        <v>6663</v>
      </c>
      <c r="W15" s="109">
        <f t="shared" si="14"/>
        <v>7217</v>
      </c>
      <c r="X15" s="160">
        <f t="shared" si="9"/>
        <v>126.61403508771929</v>
      </c>
      <c r="Y15" s="111">
        <v>524</v>
      </c>
      <c r="Z15" s="111">
        <v>505</v>
      </c>
      <c r="AA15" s="111">
        <v>427</v>
      </c>
      <c r="AB15" s="111">
        <v>537</v>
      </c>
      <c r="AC15" s="111">
        <v>583</v>
      </c>
      <c r="AD15" s="111">
        <v>644</v>
      </c>
      <c r="AE15" s="111">
        <v>502</v>
      </c>
      <c r="AF15" s="111">
        <v>732</v>
      </c>
      <c r="AG15" s="111">
        <v>778</v>
      </c>
      <c r="AH15" s="111">
        <v>706</v>
      </c>
      <c r="AI15" s="111">
        <v>742</v>
      </c>
      <c r="AJ15" s="111">
        <v>537</v>
      </c>
      <c r="AK15" s="111">
        <v>69000</v>
      </c>
      <c r="AL15" s="111">
        <v>66899</v>
      </c>
      <c r="AM15" s="109">
        <f t="shared" si="13"/>
        <v>74553</v>
      </c>
      <c r="AN15" s="160">
        <f t="shared" si="2"/>
        <v>108.0478260869565</v>
      </c>
      <c r="AO15" s="111">
        <v>6396</v>
      </c>
      <c r="AP15" s="111">
        <v>6276</v>
      </c>
      <c r="AQ15" s="111">
        <v>3986</v>
      </c>
      <c r="AR15" s="111">
        <v>7816</v>
      </c>
      <c r="AS15" s="111">
        <v>5878</v>
      </c>
      <c r="AT15" s="111">
        <v>6504</v>
      </c>
      <c r="AU15" s="111">
        <v>5248</v>
      </c>
      <c r="AV15" s="111">
        <v>6635</v>
      </c>
      <c r="AW15" s="111">
        <v>6712</v>
      </c>
      <c r="AX15" s="111">
        <v>6396</v>
      </c>
      <c r="AY15" s="111">
        <v>6090</v>
      </c>
      <c r="AZ15" s="111">
        <v>6616</v>
      </c>
      <c r="BA15" s="111">
        <f>29305+4731</f>
        <v>34036</v>
      </c>
      <c r="BB15" s="161">
        <f t="shared" si="6"/>
        <v>93.24931506849316</v>
      </c>
      <c r="BC15" s="109">
        <v>2232</v>
      </c>
      <c r="BD15" s="117">
        <v>125.44596651445967</v>
      </c>
      <c r="BE15" s="117">
        <v>2287</v>
      </c>
      <c r="BF15" s="167">
        <f t="shared" si="7"/>
        <v>97.59510275470048</v>
      </c>
    </row>
    <row r="16" spans="1:58" s="108" customFormat="1" ht="29.25" customHeight="1">
      <c r="A16" s="109">
        <v>5</v>
      </c>
      <c r="B16" s="110" t="s">
        <v>9</v>
      </c>
      <c r="C16" s="109">
        <v>180</v>
      </c>
      <c r="D16" s="109">
        <v>285</v>
      </c>
      <c r="E16" s="110">
        <v>174000</v>
      </c>
      <c r="F16" s="111">
        <v>178150</v>
      </c>
      <c r="G16" s="109">
        <f t="shared" si="12"/>
        <v>174240</v>
      </c>
      <c r="H16" s="160">
        <f t="shared" si="1"/>
        <v>100.13793103448276</v>
      </c>
      <c r="I16" s="111">
        <v>11630</v>
      </c>
      <c r="J16" s="111">
        <v>10645</v>
      </c>
      <c r="K16" s="111">
        <v>8091</v>
      </c>
      <c r="L16" s="111">
        <v>11920</v>
      </c>
      <c r="M16" s="111">
        <v>11614</v>
      </c>
      <c r="N16" s="111">
        <v>13649</v>
      </c>
      <c r="O16" s="111">
        <v>10361</v>
      </c>
      <c r="P16" s="111">
        <v>15124</v>
      </c>
      <c r="Q16" s="111">
        <v>14993</v>
      </c>
      <c r="R16" s="111">
        <v>15335</v>
      </c>
      <c r="S16" s="111">
        <v>17278</v>
      </c>
      <c r="T16" s="111">
        <v>33600</v>
      </c>
      <c r="U16" s="109">
        <v>10800</v>
      </c>
      <c r="V16" s="111">
        <v>10711</v>
      </c>
      <c r="W16" s="109">
        <f t="shared" si="14"/>
        <v>12128</v>
      </c>
      <c r="X16" s="160">
        <f t="shared" si="9"/>
        <v>112.29629629629629</v>
      </c>
      <c r="Y16" s="111">
        <v>913</v>
      </c>
      <c r="Z16" s="111">
        <v>915</v>
      </c>
      <c r="AA16" s="111">
        <v>680</v>
      </c>
      <c r="AB16" s="111">
        <v>928</v>
      </c>
      <c r="AC16" s="111">
        <v>991</v>
      </c>
      <c r="AD16" s="111">
        <v>1123</v>
      </c>
      <c r="AE16" s="111">
        <v>902</v>
      </c>
      <c r="AF16" s="111">
        <v>1174</v>
      </c>
      <c r="AG16" s="111">
        <v>1085</v>
      </c>
      <c r="AH16" s="111">
        <v>1044</v>
      </c>
      <c r="AI16" s="111">
        <v>1197</v>
      </c>
      <c r="AJ16" s="111">
        <v>1176</v>
      </c>
      <c r="AK16" s="111">
        <v>115000</v>
      </c>
      <c r="AL16" s="111">
        <v>91322</v>
      </c>
      <c r="AM16" s="109">
        <f t="shared" si="13"/>
        <v>103979</v>
      </c>
      <c r="AN16" s="160">
        <f t="shared" si="2"/>
        <v>90.41652173913045</v>
      </c>
      <c r="AO16" s="111">
        <v>7863</v>
      </c>
      <c r="AP16" s="111">
        <v>7721</v>
      </c>
      <c r="AQ16" s="111">
        <v>5611</v>
      </c>
      <c r="AR16" s="111">
        <v>9248</v>
      </c>
      <c r="AS16" s="111">
        <v>9086</v>
      </c>
      <c r="AT16" s="111">
        <v>9713</v>
      </c>
      <c r="AU16" s="111">
        <v>6838</v>
      </c>
      <c r="AV16" s="111">
        <v>9500</v>
      </c>
      <c r="AW16" s="111">
        <v>9417</v>
      </c>
      <c r="AX16" s="111">
        <v>9971</v>
      </c>
      <c r="AY16" s="111">
        <v>10320</v>
      </c>
      <c r="AZ16" s="111">
        <v>8691</v>
      </c>
      <c r="BA16" s="111">
        <f>59693+6831</f>
        <v>66524</v>
      </c>
      <c r="BB16" s="161">
        <f t="shared" si="6"/>
        <v>101.25418569254185</v>
      </c>
      <c r="BC16" s="109">
        <v>2196</v>
      </c>
      <c r="BD16" s="117">
        <v>137.71872146118722</v>
      </c>
      <c r="BE16" s="117">
        <v>2288</v>
      </c>
      <c r="BF16" s="167">
        <f t="shared" si="7"/>
        <v>95.97902097902097</v>
      </c>
    </row>
    <row r="17" spans="1:58" s="108" customFormat="1" ht="29.25" customHeight="1">
      <c r="A17" s="109">
        <v>6</v>
      </c>
      <c r="B17" s="110" t="s">
        <v>10</v>
      </c>
      <c r="C17" s="109">
        <v>120</v>
      </c>
      <c r="D17" s="109">
        <v>180</v>
      </c>
      <c r="E17" s="109">
        <v>137000</v>
      </c>
      <c r="F17" s="111">
        <v>137654</v>
      </c>
      <c r="G17" s="109">
        <f t="shared" si="12"/>
        <v>134031</v>
      </c>
      <c r="H17" s="160">
        <f t="shared" si="1"/>
        <v>97.83284671532847</v>
      </c>
      <c r="I17" s="111">
        <v>8141</v>
      </c>
      <c r="J17" s="111">
        <v>8188</v>
      </c>
      <c r="K17" s="111">
        <v>6138</v>
      </c>
      <c r="L17" s="111">
        <v>11150</v>
      </c>
      <c r="M17" s="111">
        <v>11212</v>
      </c>
      <c r="N17" s="111">
        <v>12803</v>
      </c>
      <c r="O17" s="111">
        <v>13241</v>
      </c>
      <c r="P17" s="111">
        <v>13457</v>
      </c>
      <c r="Q17" s="111">
        <v>13921</v>
      </c>
      <c r="R17" s="111">
        <v>12448</v>
      </c>
      <c r="S17" s="111">
        <v>13164</v>
      </c>
      <c r="T17" s="111">
        <v>10168</v>
      </c>
      <c r="U17" s="109">
        <v>7200</v>
      </c>
      <c r="V17" s="111">
        <v>7357</v>
      </c>
      <c r="W17" s="109">
        <f t="shared" si="14"/>
        <v>8442</v>
      </c>
      <c r="X17" s="160">
        <f t="shared" si="9"/>
        <v>117.25000000000001</v>
      </c>
      <c r="Y17" s="111">
        <v>706</v>
      </c>
      <c r="Z17" s="111">
        <v>600</v>
      </c>
      <c r="AA17" s="111">
        <v>486</v>
      </c>
      <c r="AB17" s="111">
        <v>739</v>
      </c>
      <c r="AC17" s="111">
        <v>791</v>
      </c>
      <c r="AD17" s="111">
        <v>803</v>
      </c>
      <c r="AE17" s="111">
        <v>650</v>
      </c>
      <c r="AF17" s="111">
        <v>784</v>
      </c>
      <c r="AG17" s="111">
        <v>814</v>
      </c>
      <c r="AH17" s="111">
        <v>689</v>
      </c>
      <c r="AI17" s="111">
        <v>762</v>
      </c>
      <c r="AJ17" s="111">
        <v>618</v>
      </c>
      <c r="AK17" s="111">
        <v>85000</v>
      </c>
      <c r="AL17" s="111">
        <v>83174</v>
      </c>
      <c r="AM17" s="109">
        <f t="shared" si="13"/>
        <v>83047</v>
      </c>
      <c r="AN17" s="160">
        <f t="shared" si="2"/>
        <v>97.70235294117647</v>
      </c>
      <c r="AO17" s="111">
        <v>6681</v>
      </c>
      <c r="AP17" s="111">
        <v>6665</v>
      </c>
      <c r="AQ17" s="111">
        <v>4714</v>
      </c>
      <c r="AR17" s="111">
        <v>7861</v>
      </c>
      <c r="AS17" s="111">
        <v>7671</v>
      </c>
      <c r="AT17" s="111">
        <v>8006</v>
      </c>
      <c r="AU17" s="111">
        <v>6464</v>
      </c>
      <c r="AV17" s="111">
        <v>7704</v>
      </c>
      <c r="AW17" s="111">
        <v>7351</v>
      </c>
      <c r="AX17" s="111">
        <v>7008</v>
      </c>
      <c r="AY17" s="111">
        <v>7368</v>
      </c>
      <c r="AZ17" s="111">
        <v>5554</v>
      </c>
      <c r="BA17" s="111">
        <v>47995</v>
      </c>
      <c r="BB17" s="161">
        <f t="shared" si="6"/>
        <v>109.57762557077626</v>
      </c>
      <c r="BC17" s="109">
        <v>1875</v>
      </c>
      <c r="BD17" s="117">
        <v>134.08468244084682</v>
      </c>
      <c r="BE17" s="117">
        <v>2461</v>
      </c>
      <c r="BF17" s="167">
        <f t="shared" si="7"/>
        <v>76.18854124339698</v>
      </c>
    </row>
    <row r="18" spans="1:58" s="108" customFormat="1" ht="29.25" customHeight="1">
      <c r="A18" s="109">
        <v>7</v>
      </c>
      <c r="B18" s="110" t="s">
        <v>72</v>
      </c>
      <c r="C18" s="114">
        <v>20</v>
      </c>
      <c r="D18" s="109"/>
      <c r="E18" s="109">
        <v>32000</v>
      </c>
      <c r="F18" s="115">
        <v>31969</v>
      </c>
      <c r="G18" s="109">
        <f t="shared" si="12"/>
        <v>32000</v>
      </c>
      <c r="H18" s="160">
        <f t="shared" si="1"/>
        <v>100</v>
      </c>
      <c r="I18" s="115">
        <v>2478</v>
      </c>
      <c r="J18" s="115">
        <v>2599</v>
      </c>
      <c r="K18" s="115">
        <v>1867</v>
      </c>
      <c r="L18" s="115">
        <v>2553</v>
      </c>
      <c r="M18" s="115">
        <v>2862</v>
      </c>
      <c r="N18" s="115">
        <v>2961</v>
      </c>
      <c r="O18" s="115">
        <v>2200</v>
      </c>
      <c r="P18" s="115">
        <v>3099</v>
      </c>
      <c r="Q18" s="115">
        <v>3321</v>
      </c>
      <c r="R18" s="115">
        <v>2452</v>
      </c>
      <c r="S18" s="115">
        <v>2379</v>
      </c>
      <c r="T18" s="115">
        <v>3229</v>
      </c>
      <c r="U18" s="116"/>
      <c r="V18" s="115">
        <v>0</v>
      </c>
      <c r="W18" s="109">
        <f t="shared" si="14"/>
        <v>0</v>
      </c>
      <c r="X18" s="160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>
        <v>10300</v>
      </c>
      <c r="AL18" s="115">
        <v>10414</v>
      </c>
      <c r="AM18" s="109">
        <f t="shared" si="13"/>
        <v>6635</v>
      </c>
      <c r="AN18" s="160">
        <f t="shared" si="2"/>
        <v>64.41747572815534</v>
      </c>
      <c r="AO18" s="115">
        <v>739</v>
      </c>
      <c r="AP18" s="115">
        <v>765</v>
      </c>
      <c r="AQ18" s="115">
        <v>402</v>
      </c>
      <c r="AR18" s="115">
        <v>733</v>
      </c>
      <c r="AS18" s="115">
        <v>942</v>
      </c>
      <c r="AT18" s="115">
        <v>890</v>
      </c>
      <c r="AU18" s="115">
        <v>121</v>
      </c>
      <c r="AV18" s="115">
        <v>222</v>
      </c>
      <c r="AW18" s="115">
        <v>1096</v>
      </c>
      <c r="AX18" s="115">
        <v>5</v>
      </c>
      <c r="AY18" s="115">
        <v>320</v>
      </c>
      <c r="AZ18" s="115">
        <v>400</v>
      </c>
      <c r="BA18" s="111"/>
      <c r="BB18" s="161">
        <f t="shared" si="6"/>
        <v>0</v>
      </c>
      <c r="BC18" s="109"/>
      <c r="BD18" s="117"/>
      <c r="BE18" s="117"/>
      <c r="BF18" s="167"/>
    </row>
    <row r="19" spans="1:58" s="108" customFormat="1" ht="29.25" customHeight="1">
      <c r="A19" s="109">
        <v>8</v>
      </c>
      <c r="B19" s="110" t="s">
        <v>15</v>
      </c>
      <c r="C19" s="114">
        <v>50</v>
      </c>
      <c r="D19" s="114">
        <v>80</v>
      </c>
      <c r="E19" s="114">
        <v>55000</v>
      </c>
      <c r="F19" s="111">
        <v>50327</v>
      </c>
      <c r="G19" s="109">
        <f t="shared" si="12"/>
        <v>58337</v>
      </c>
      <c r="H19" s="160">
        <f t="shared" si="1"/>
        <v>106.06727272727272</v>
      </c>
      <c r="I19" s="117">
        <v>3910</v>
      </c>
      <c r="J19" s="117">
        <v>3965</v>
      </c>
      <c r="K19" s="117">
        <v>4745</v>
      </c>
      <c r="L19" s="117">
        <v>4466</v>
      </c>
      <c r="M19" s="117">
        <v>3664</v>
      </c>
      <c r="N19" s="117">
        <v>8157</v>
      </c>
      <c r="O19" s="117">
        <v>3270</v>
      </c>
      <c r="P19" s="117">
        <v>3261</v>
      </c>
      <c r="Q19" s="117">
        <v>7916</v>
      </c>
      <c r="R19" s="117">
        <v>3911</v>
      </c>
      <c r="S19" s="117">
        <v>4155</v>
      </c>
      <c r="T19" s="117">
        <v>6917</v>
      </c>
      <c r="U19" s="114">
        <v>2800</v>
      </c>
      <c r="V19" s="111">
        <v>2674</v>
      </c>
      <c r="W19" s="109">
        <f t="shared" si="14"/>
        <v>3116</v>
      </c>
      <c r="X19" s="160">
        <f>W19/U19*100</f>
        <v>111.28571428571428</v>
      </c>
      <c r="Y19" s="117">
        <v>257</v>
      </c>
      <c r="Z19" s="117">
        <v>284</v>
      </c>
      <c r="AA19" s="117">
        <v>191</v>
      </c>
      <c r="AB19" s="117">
        <v>278</v>
      </c>
      <c r="AC19" s="117">
        <v>259</v>
      </c>
      <c r="AD19" s="117">
        <v>216</v>
      </c>
      <c r="AE19" s="117">
        <v>224</v>
      </c>
      <c r="AF19" s="117">
        <v>256</v>
      </c>
      <c r="AG19" s="117">
        <v>303</v>
      </c>
      <c r="AH19" s="117">
        <v>327</v>
      </c>
      <c r="AI19" s="117">
        <v>286</v>
      </c>
      <c r="AJ19" s="117">
        <v>235</v>
      </c>
      <c r="AK19" s="111">
        <v>42000</v>
      </c>
      <c r="AL19" s="111">
        <v>37652</v>
      </c>
      <c r="AM19" s="109">
        <f t="shared" si="13"/>
        <v>35946</v>
      </c>
      <c r="AN19" s="160">
        <f t="shared" si="2"/>
        <v>85.58571428571429</v>
      </c>
      <c r="AO19" s="117">
        <v>3158</v>
      </c>
      <c r="AP19" s="117">
        <v>3216</v>
      </c>
      <c r="AQ19" s="117">
        <v>2406</v>
      </c>
      <c r="AR19" s="117">
        <v>3695</v>
      </c>
      <c r="AS19" s="117">
        <v>3033</v>
      </c>
      <c r="AT19" s="117">
        <v>2981</v>
      </c>
      <c r="AU19" s="117">
        <v>2522</v>
      </c>
      <c r="AV19" s="117">
        <v>2608</v>
      </c>
      <c r="AW19" s="117">
        <v>3087</v>
      </c>
      <c r="AX19" s="117">
        <v>3163</v>
      </c>
      <c r="AY19" s="117">
        <v>3289</v>
      </c>
      <c r="AZ19" s="117">
        <v>2788</v>
      </c>
      <c r="BA19" s="117">
        <v>18564</v>
      </c>
      <c r="BB19" s="161">
        <f t="shared" si="6"/>
        <v>101.72054794520548</v>
      </c>
      <c r="BC19" s="109"/>
      <c r="BD19" s="117">
        <v>93.45205479452055</v>
      </c>
      <c r="BE19" s="117"/>
      <c r="BF19" s="167" t="e">
        <f t="shared" si="7"/>
        <v>#DIV/0!</v>
      </c>
    </row>
    <row r="20" spans="7:39" ht="15.75">
      <c r="G20" s="104"/>
      <c r="W20" s="104"/>
      <c r="AM20" s="104"/>
    </row>
    <row r="21" ht="15.75">
      <c r="AW21" s="6">
        <f>2999*21</f>
        <v>62979</v>
      </c>
    </row>
  </sheetData>
  <sheetProtection/>
  <mergeCells count="16">
    <mergeCell ref="U3:AJ3"/>
    <mergeCell ref="I4:T4"/>
    <mergeCell ref="C2:D3"/>
    <mergeCell ref="AO4:AZ4"/>
    <mergeCell ref="AK3:AZ3"/>
    <mergeCell ref="E2:AZ2"/>
    <mergeCell ref="BF2:BF4"/>
    <mergeCell ref="A1:BF1"/>
    <mergeCell ref="A2:A4"/>
    <mergeCell ref="B2:B4"/>
    <mergeCell ref="BA2:BA4"/>
    <mergeCell ref="BB2:BB4"/>
    <mergeCell ref="BC2:BC4"/>
    <mergeCell ref="BE2:BE4"/>
    <mergeCell ref="Y4:AJ4"/>
    <mergeCell ref="E3:T3"/>
  </mergeCells>
  <printOptions/>
  <pageMargins left="0.2" right="0.2" top="0.33" bottom="0.25" header="0.2" footer="0.2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9"/>
  <sheetViews>
    <sheetView zoomScalePageLayoutView="0" workbookViewId="0" topLeftCell="A2">
      <selection activeCell="BF13" sqref="BF13"/>
    </sheetView>
  </sheetViews>
  <sheetFormatPr defaultColWidth="9.140625" defaultRowHeight="12.75"/>
  <cols>
    <col min="1" max="1" width="7.00390625" style="7" customWidth="1"/>
    <col min="2" max="2" width="20.7109375" style="7" customWidth="1"/>
    <col min="3" max="3" width="14.28125" style="7" customWidth="1"/>
    <col min="4" max="4" width="2.7109375" style="7" hidden="1" customWidth="1"/>
    <col min="5" max="5" width="13.00390625" style="7" customWidth="1"/>
    <col min="6" max="6" width="10.7109375" style="7" customWidth="1"/>
    <col min="7" max="18" width="10.28125" style="7" hidden="1" customWidth="1"/>
    <col min="19" max="19" width="1.1484375" style="34" hidden="1" customWidth="1"/>
    <col min="20" max="20" width="12.28125" style="7" customWidth="1"/>
    <col min="21" max="21" width="0.13671875" style="7" hidden="1" customWidth="1"/>
    <col min="22" max="22" width="11.8515625" style="7" customWidth="1"/>
    <col min="23" max="23" width="12.57421875" style="7" customWidth="1"/>
    <col min="24" max="35" width="10.28125" style="7" hidden="1" customWidth="1"/>
    <col min="36" max="36" width="8.421875" style="34" hidden="1" customWidth="1"/>
    <col min="37" max="37" width="11.421875" style="7" customWidth="1"/>
    <col min="38" max="38" width="11.57421875" style="7" hidden="1" customWidth="1"/>
    <col min="39" max="39" width="11.7109375" style="7" customWidth="1"/>
    <col min="40" max="40" width="10.7109375" style="7" customWidth="1"/>
    <col min="41" max="52" width="10.28125" style="7" hidden="1" customWidth="1"/>
    <col min="53" max="53" width="8.421875" style="34" hidden="1" customWidth="1"/>
    <col min="54" max="55" width="9.28125" style="36" hidden="1" customWidth="1"/>
    <col min="56" max="56" width="9.140625" style="7" customWidth="1"/>
    <col min="57" max="57" width="11.00390625" style="7" bestFit="1" customWidth="1"/>
    <col min="58" max="16384" width="9.140625" style="7" customWidth="1"/>
  </cols>
  <sheetData>
    <row r="1" spans="1:55" ht="15.75">
      <c r="A1" s="174" t="s">
        <v>71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7"/>
    </row>
    <row r="2" spans="1:55" ht="33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7"/>
    </row>
    <row r="3" spans="1:55" s="153" customFormat="1" ht="23.25" customHeight="1">
      <c r="A3" s="186" t="s">
        <v>32</v>
      </c>
      <c r="B3" s="186" t="s">
        <v>33</v>
      </c>
      <c r="C3" s="186" t="s">
        <v>53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92" t="s">
        <v>38</v>
      </c>
      <c r="BC3" s="193"/>
    </row>
    <row r="4" spans="1:55" s="153" customFormat="1" ht="23.25" customHeight="1">
      <c r="A4" s="186"/>
      <c r="B4" s="186"/>
      <c r="C4" s="181" t="s">
        <v>54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 t="s">
        <v>55</v>
      </c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 t="s">
        <v>56</v>
      </c>
      <c r="AL4" s="181"/>
      <c r="AM4" s="181"/>
      <c r="AN4" s="181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5"/>
      <c r="BB4" s="194"/>
      <c r="BC4" s="195"/>
    </row>
    <row r="5" spans="1:55" s="153" customFormat="1" ht="23.25" customHeight="1">
      <c r="A5" s="186"/>
      <c r="B5" s="186"/>
      <c r="C5" s="181" t="s">
        <v>13</v>
      </c>
      <c r="D5" s="181" t="s">
        <v>40</v>
      </c>
      <c r="E5" s="181" t="s">
        <v>30</v>
      </c>
      <c r="F5" s="181" t="s">
        <v>57</v>
      </c>
      <c r="G5" s="181" t="s">
        <v>31</v>
      </c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9" t="s">
        <v>14</v>
      </c>
      <c r="T5" s="181" t="s">
        <v>13</v>
      </c>
      <c r="U5" s="181" t="s">
        <v>40</v>
      </c>
      <c r="V5" s="181" t="s">
        <v>30</v>
      </c>
      <c r="W5" s="181" t="s">
        <v>57</v>
      </c>
      <c r="X5" s="181" t="s">
        <v>31</v>
      </c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9" t="s">
        <v>14</v>
      </c>
      <c r="AK5" s="181" t="s">
        <v>13</v>
      </c>
      <c r="AL5" s="181" t="s">
        <v>40</v>
      </c>
      <c r="AM5" s="181" t="s">
        <v>30</v>
      </c>
      <c r="AN5" s="181" t="s">
        <v>57</v>
      </c>
      <c r="AO5" s="181" t="s">
        <v>31</v>
      </c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9" t="s">
        <v>14</v>
      </c>
      <c r="BB5" s="194"/>
      <c r="BC5" s="195"/>
    </row>
    <row r="6" spans="1:55" s="153" customFormat="1" ht="11.25" customHeight="1">
      <c r="A6" s="186"/>
      <c r="B6" s="186"/>
      <c r="C6" s="181"/>
      <c r="D6" s="181"/>
      <c r="E6" s="181"/>
      <c r="F6" s="181"/>
      <c r="G6" s="106" t="s">
        <v>18</v>
      </c>
      <c r="H6" s="106" t="s">
        <v>19</v>
      </c>
      <c r="I6" s="106" t="s">
        <v>20</v>
      </c>
      <c r="J6" s="106" t="s">
        <v>21</v>
      </c>
      <c r="K6" s="106" t="s">
        <v>22</v>
      </c>
      <c r="L6" s="106" t="s">
        <v>23</v>
      </c>
      <c r="M6" s="106" t="s">
        <v>24</v>
      </c>
      <c r="N6" s="106" t="s">
        <v>25</v>
      </c>
      <c r="O6" s="106" t="s">
        <v>26</v>
      </c>
      <c r="P6" s="106" t="s">
        <v>27</v>
      </c>
      <c r="Q6" s="106" t="s">
        <v>28</v>
      </c>
      <c r="R6" s="106" t="s">
        <v>29</v>
      </c>
      <c r="S6" s="189"/>
      <c r="T6" s="181"/>
      <c r="U6" s="181"/>
      <c r="V6" s="181"/>
      <c r="W6" s="181"/>
      <c r="X6" s="106" t="s">
        <v>18</v>
      </c>
      <c r="Y6" s="106" t="s">
        <v>19</v>
      </c>
      <c r="Z6" s="106" t="s">
        <v>20</v>
      </c>
      <c r="AA6" s="106" t="s">
        <v>21</v>
      </c>
      <c r="AB6" s="106" t="s">
        <v>22</v>
      </c>
      <c r="AC6" s="106" t="s">
        <v>23</v>
      </c>
      <c r="AD6" s="106" t="s">
        <v>24</v>
      </c>
      <c r="AE6" s="106" t="s">
        <v>25</v>
      </c>
      <c r="AF6" s="106" t="s">
        <v>26</v>
      </c>
      <c r="AG6" s="106" t="s">
        <v>27</v>
      </c>
      <c r="AH6" s="106" t="s">
        <v>28</v>
      </c>
      <c r="AI6" s="106" t="s">
        <v>29</v>
      </c>
      <c r="AJ6" s="189"/>
      <c r="AK6" s="181"/>
      <c r="AL6" s="181"/>
      <c r="AM6" s="181"/>
      <c r="AN6" s="181"/>
      <c r="AO6" s="106" t="s">
        <v>18</v>
      </c>
      <c r="AP6" s="106" t="s">
        <v>19</v>
      </c>
      <c r="AQ6" s="106" t="s">
        <v>20</v>
      </c>
      <c r="AR6" s="106" t="s">
        <v>21</v>
      </c>
      <c r="AS6" s="106" t="s">
        <v>22</v>
      </c>
      <c r="AT6" s="106" t="s">
        <v>23</v>
      </c>
      <c r="AU6" s="106" t="s">
        <v>24</v>
      </c>
      <c r="AV6" s="106" t="s">
        <v>25</v>
      </c>
      <c r="AW6" s="106" t="s">
        <v>26</v>
      </c>
      <c r="AX6" s="106" t="s">
        <v>27</v>
      </c>
      <c r="AY6" s="106" t="s">
        <v>28</v>
      </c>
      <c r="AZ6" s="106" t="s">
        <v>29</v>
      </c>
      <c r="BA6" s="189"/>
      <c r="BB6" s="156" t="s">
        <v>13</v>
      </c>
      <c r="BC6" s="156" t="s">
        <v>16</v>
      </c>
    </row>
    <row r="7" spans="1:55" s="19" customFormat="1" ht="24" customHeight="1">
      <c r="A7" s="100"/>
      <c r="B7" s="100" t="s">
        <v>17</v>
      </c>
      <c r="C7" s="169">
        <v>535300</v>
      </c>
      <c r="D7" s="169">
        <f aca="true" t="shared" si="0" ref="D7:BA7">D8+D13</f>
        <v>560335</v>
      </c>
      <c r="E7" s="169">
        <f t="shared" si="0"/>
        <v>558352</v>
      </c>
      <c r="F7" s="170">
        <f aca="true" t="shared" si="1" ref="F7:F21">E7/C7*100</f>
        <v>104.30637025966747</v>
      </c>
      <c r="G7" s="169">
        <f t="shared" si="0"/>
        <v>43146</v>
      </c>
      <c r="H7" s="169">
        <f t="shared" si="0"/>
        <v>40573</v>
      </c>
      <c r="I7" s="169">
        <f t="shared" si="0"/>
        <v>37624</v>
      </c>
      <c r="J7" s="169">
        <f t="shared" si="0"/>
        <v>49596</v>
      </c>
      <c r="K7" s="169">
        <f t="shared" si="0"/>
        <v>48048</v>
      </c>
      <c r="L7" s="169">
        <f t="shared" si="0"/>
        <v>51516</v>
      </c>
      <c r="M7" s="169">
        <f t="shared" si="0"/>
        <v>46344</v>
      </c>
      <c r="N7" s="169">
        <f t="shared" si="0"/>
        <v>52801</v>
      </c>
      <c r="O7" s="169">
        <f t="shared" si="0"/>
        <v>51160</v>
      </c>
      <c r="P7" s="169">
        <f t="shared" si="0"/>
        <v>49649</v>
      </c>
      <c r="Q7" s="169">
        <f t="shared" si="0"/>
        <v>46232</v>
      </c>
      <c r="R7" s="169">
        <f t="shared" si="0"/>
        <v>41663</v>
      </c>
      <c r="S7" s="169">
        <f t="shared" si="0"/>
        <v>103.91745098039216</v>
      </c>
      <c r="T7" s="169">
        <f t="shared" si="0"/>
        <v>43400</v>
      </c>
      <c r="U7" s="169">
        <f t="shared" si="0"/>
        <v>44472</v>
      </c>
      <c r="V7" s="169">
        <f t="shared" si="0"/>
        <v>49924</v>
      </c>
      <c r="W7" s="170">
        <f>V7/T7*100</f>
        <v>115.03225806451613</v>
      </c>
      <c r="X7" s="169">
        <f t="shared" si="0"/>
        <v>3603</v>
      </c>
      <c r="Y7" s="169">
        <f t="shared" si="0"/>
        <v>3503</v>
      </c>
      <c r="Z7" s="169">
        <f t="shared" si="0"/>
        <v>3356</v>
      </c>
      <c r="AA7" s="169">
        <f t="shared" si="0"/>
        <v>3914</v>
      </c>
      <c r="AB7" s="169">
        <f t="shared" si="0"/>
        <v>4196</v>
      </c>
      <c r="AC7" s="169">
        <f t="shared" si="0"/>
        <v>4182</v>
      </c>
      <c r="AD7" s="169">
        <f t="shared" si="0"/>
        <v>4094</v>
      </c>
      <c r="AE7" s="169">
        <f t="shared" si="0"/>
        <v>4925</v>
      </c>
      <c r="AF7" s="169">
        <f t="shared" si="0"/>
        <v>4753</v>
      </c>
      <c r="AG7" s="169">
        <f t="shared" si="0"/>
        <v>4390</v>
      </c>
      <c r="AH7" s="169">
        <f t="shared" si="0"/>
        <v>4852</v>
      </c>
      <c r="AI7" s="169">
        <f t="shared" si="0"/>
        <v>4156</v>
      </c>
      <c r="AJ7" s="169">
        <f t="shared" si="0"/>
        <v>117.09931506849315</v>
      </c>
      <c r="AK7" s="169">
        <v>379300</v>
      </c>
      <c r="AL7" s="100">
        <f t="shared" si="0"/>
        <v>358171</v>
      </c>
      <c r="AM7" s="100">
        <f t="shared" si="0"/>
        <v>366579</v>
      </c>
      <c r="AN7" s="138">
        <f aca="true" t="shared" si="2" ref="AN7:AN21">AM7/AK7*100</f>
        <v>96.64619035064592</v>
      </c>
      <c r="AO7" s="100">
        <f t="shared" si="0"/>
        <v>29174</v>
      </c>
      <c r="AP7" s="100">
        <f t="shared" si="0"/>
        <v>27525</v>
      </c>
      <c r="AQ7" s="100">
        <f t="shared" si="0"/>
        <v>22757</v>
      </c>
      <c r="AR7" s="100">
        <f t="shared" si="0"/>
        <v>31072</v>
      </c>
      <c r="AS7" s="100">
        <f t="shared" si="0"/>
        <v>30293</v>
      </c>
      <c r="AT7" s="100">
        <f t="shared" si="0"/>
        <v>31650</v>
      </c>
      <c r="AU7" s="100">
        <f t="shared" si="0"/>
        <v>27236</v>
      </c>
      <c r="AV7" s="100">
        <f t="shared" si="0"/>
        <v>33564</v>
      </c>
      <c r="AW7" s="100">
        <f t="shared" si="0"/>
        <v>34405</v>
      </c>
      <c r="AX7" s="100">
        <f t="shared" si="0"/>
        <v>33042</v>
      </c>
      <c r="AY7" s="100">
        <f t="shared" si="0"/>
        <v>33633</v>
      </c>
      <c r="AZ7" s="100">
        <f t="shared" si="0"/>
        <v>32228</v>
      </c>
      <c r="BA7" s="100">
        <f t="shared" si="0"/>
        <v>8529.851501217203</v>
      </c>
      <c r="BB7" s="63" t="e">
        <f>+#REF!/(#REF!*365)%</f>
        <v>#REF!</v>
      </c>
      <c r="BC7" s="129" t="e">
        <f>+#REF!/(#REF!*365)%</f>
        <v>#REF!</v>
      </c>
    </row>
    <row r="8" spans="1:55" s="131" customFormat="1" ht="24" customHeight="1">
      <c r="A8" s="139" t="s">
        <v>11</v>
      </c>
      <c r="B8" s="140" t="s">
        <v>0</v>
      </c>
      <c r="C8" s="100">
        <f>SUM(C9:C12)</f>
        <v>30300</v>
      </c>
      <c r="D8" s="100">
        <f>SUM(D9:D12)</f>
        <v>24988</v>
      </c>
      <c r="E8" s="100">
        <f>SUM(E9:E12)</f>
        <v>28373</v>
      </c>
      <c r="F8" s="138">
        <f t="shared" si="1"/>
        <v>93.64026402640265</v>
      </c>
      <c r="G8" s="100">
        <f>SUM(G9:G12)</f>
        <v>1638</v>
      </c>
      <c r="H8" s="100">
        <f aca="true" t="shared" si="3" ref="H8:R8">SUM(H9:H12)</f>
        <v>1507</v>
      </c>
      <c r="I8" s="100">
        <f t="shared" si="3"/>
        <v>1920</v>
      </c>
      <c r="J8" s="100">
        <f t="shared" si="3"/>
        <v>2173</v>
      </c>
      <c r="K8" s="100">
        <f t="shared" si="3"/>
        <v>2318</v>
      </c>
      <c r="L8" s="100">
        <f t="shared" si="3"/>
        <v>2138</v>
      </c>
      <c r="M8" s="100">
        <f t="shared" si="3"/>
        <v>2564</v>
      </c>
      <c r="N8" s="100">
        <f t="shared" si="3"/>
        <v>3133</v>
      </c>
      <c r="O8" s="100">
        <f t="shared" si="3"/>
        <v>2813</v>
      </c>
      <c r="P8" s="100">
        <f t="shared" si="3"/>
        <v>2723</v>
      </c>
      <c r="Q8" s="100">
        <f t="shared" si="3"/>
        <v>2883</v>
      </c>
      <c r="R8" s="100">
        <f t="shared" si="3"/>
        <v>2563</v>
      </c>
      <c r="S8" s="100">
        <f>SUM(S9:S11)</f>
        <v>0</v>
      </c>
      <c r="T8" s="100">
        <f>SUM(T9:T12)</f>
        <v>14200</v>
      </c>
      <c r="U8" s="100">
        <f>SUM(U9:U12)</f>
        <v>14038</v>
      </c>
      <c r="V8" s="100">
        <f>SUM(V9:V12)</f>
        <v>15731</v>
      </c>
      <c r="W8" s="138">
        <f>V8/T8*100</f>
        <v>110.78169014084507</v>
      </c>
      <c r="X8" s="100">
        <f>SUM(X9:X12)</f>
        <v>992</v>
      </c>
      <c r="Y8" s="100">
        <f aca="true" t="shared" si="4" ref="Y8:AL8">SUM(Y9:Y12)</f>
        <v>1015</v>
      </c>
      <c r="Z8" s="100">
        <f t="shared" si="4"/>
        <v>1190</v>
      </c>
      <c r="AA8" s="100">
        <f t="shared" si="4"/>
        <v>1316</v>
      </c>
      <c r="AB8" s="100">
        <f t="shared" si="4"/>
        <v>1341</v>
      </c>
      <c r="AC8" s="100">
        <f t="shared" si="4"/>
        <v>1261</v>
      </c>
      <c r="AD8" s="100">
        <f t="shared" si="4"/>
        <v>1356</v>
      </c>
      <c r="AE8" s="100">
        <f t="shared" si="4"/>
        <v>1540</v>
      </c>
      <c r="AF8" s="100">
        <f t="shared" si="4"/>
        <v>1458</v>
      </c>
      <c r="AG8" s="100">
        <f t="shared" si="4"/>
        <v>1396</v>
      </c>
      <c r="AH8" s="100">
        <f t="shared" si="4"/>
        <v>1533</v>
      </c>
      <c r="AI8" s="100">
        <f t="shared" si="4"/>
        <v>1333</v>
      </c>
      <c r="AJ8" s="100">
        <f t="shared" si="4"/>
        <v>0</v>
      </c>
      <c r="AK8" s="100">
        <f t="shared" si="4"/>
        <v>14100</v>
      </c>
      <c r="AL8" s="100">
        <f t="shared" si="4"/>
        <v>10721</v>
      </c>
      <c r="AM8" s="100">
        <f>SUM(AM9:AM12)</f>
        <v>12216</v>
      </c>
      <c r="AN8" s="138">
        <f t="shared" si="2"/>
        <v>86.63829787234043</v>
      </c>
      <c r="AO8" s="141">
        <f>SUM(AO9:AO12)</f>
        <v>643</v>
      </c>
      <c r="AP8" s="141">
        <f aca="true" t="shared" si="5" ref="AP8:AZ8">SUM(AP9:AP12)</f>
        <v>504</v>
      </c>
      <c r="AQ8" s="141">
        <f t="shared" si="5"/>
        <v>726</v>
      </c>
      <c r="AR8" s="141">
        <f t="shared" si="5"/>
        <v>828</v>
      </c>
      <c r="AS8" s="141">
        <f t="shared" si="5"/>
        <v>935</v>
      </c>
      <c r="AT8" s="141">
        <f t="shared" si="5"/>
        <v>808</v>
      </c>
      <c r="AU8" s="141">
        <f t="shared" si="5"/>
        <v>1143</v>
      </c>
      <c r="AV8" s="141">
        <f t="shared" si="5"/>
        <v>1507</v>
      </c>
      <c r="AW8" s="141">
        <f t="shared" si="5"/>
        <v>1284</v>
      </c>
      <c r="AX8" s="141">
        <f t="shared" si="5"/>
        <v>1293</v>
      </c>
      <c r="AY8" s="141">
        <f t="shared" si="5"/>
        <v>1329</v>
      </c>
      <c r="AZ8" s="141">
        <f t="shared" si="5"/>
        <v>1216</v>
      </c>
      <c r="BA8" s="141">
        <f>SUM(BA9:BA11)</f>
        <v>8434</v>
      </c>
      <c r="BB8" s="63" t="e">
        <f>+#REF!/(#REF!*365)%</f>
        <v>#REF!</v>
      </c>
      <c r="BC8" s="63" t="e">
        <f>+#REF!/(#REF!*365)%</f>
        <v>#REF!</v>
      </c>
    </row>
    <row r="9" spans="1:55" ht="24" customHeight="1">
      <c r="A9" s="142">
        <v>1</v>
      </c>
      <c r="B9" s="143" t="s">
        <v>1</v>
      </c>
      <c r="C9" s="142">
        <v>22000</v>
      </c>
      <c r="D9" s="144">
        <v>22204</v>
      </c>
      <c r="E9" s="142">
        <f>SUM(G9:R9)</f>
        <v>23105</v>
      </c>
      <c r="F9" s="162">
        <f t="shared" si="1"/>
        <v>105.02272727272728</v>
      </c>
      <c r="G9" s="144">
        <v>1404</v>
      </c>
      <c r="H9" s="144">
        <v>1382</v>
      </c>
      <c r="I9" s="144">
        <v>1657</v>
      </c>
      <c r="J9" s="144">
        <v>1839</v>
      </c>
      <c r="K9" s="144">
        <v>1886</v>
      </c>
      <c r="L9" s="144">
        <v>1696</v>
      </c>
      <c r="M9" s="144">
        <v>1995</v>
      </c>
      <c r="N9" s="144">
        <v>2495</v>
      </c>
      <c r="O9" s="144">
        <v>2255</v>
      </c>
      <c r="P9" s="144">
        <v>2162</v>
      </c>
      <c r="Q9" s="144">
        <v>2306</v>
      </c>
      <c r="R9" s="144">
        <v>2028</v>
      </c>
      <c r="S9" s="147"/>
      <c r="T9" s="142">
        <v>12000</v>
      </c>
      <c r="U9" s="144">
        <v>12219</v>
      </c>
      <c r="V9" s="142">
        <f>SUM(X9:AI9)</f>
        <v>13484</v>
      </c>
      <c r="W9" s="162">
        <f>V9/T9*100</f>
        <v>112.36666666666666</v>
      </c>
      <c r="X9" s="144">
        <v>790</v>
      </c>
      <c r="Y9" s="144">
        <v>919</v>
      </c>
      <c r="Z9" s="144">
        <v>965</v>
      </c>
      <c r="AA9" s="144">
        <v>1099</v>
      </c>
      <c r="AB9" s="144">
        <v>1168</v>
      </c>
      <c r="AC9" s="144">
        <v>1120</v>
      </c>
      <c r="AD9" s="144">
        <v>1142</v>
      </c>
      <c r="AE9" s="144">
        <v>1317</v>
      </c>
      <c r="AF9" s="144">
        <v>1291</v>
      </c>
      <c r="AG9" s="144">
        <v>1211</v>
      </c>
      <c r="AH9" s="144">
        <v>1296</v>
      </c>
      <c r="AI9" s="144">
        <v>1166</v>
      </c>
      <c r="AJ9" s="147"/>
      <c r="AK9" s="142">
        <v>9000</v>
      </c>
      <c r="AL9" s="144">
        <v>9985</v>
      </c>
      <c r="AM9" s="142">
        <f>SUM(AO9:AZ9)</f>
        <v>9621</v>
      </c>
      <c r="AN9" s="162">
        <f t="shared" si="2"/>
        <v>106.89999999999999</v>
      </c>
      <c r="AO9" s="144">
        <v>614</v>
      </c>
      <c r="AP9" s="144">
        <v>463</v>
      </c>
      <c r="AQ9" s="144">
        <v>692</v>
      </c>
      <c r="AR9" s="144">
        <v>740</v>
      </c>
      <c r="AS9" s="144">
        <v>718</v>
      </c>
      <c r="AT9" s="144">
        <v>576</v>
      </c>
      <c r="AU9" s="144">
        <v>853</v>
      </c>
      <c r="AV9" s="144">
        <v>1178</v>
      </c>
      <c r="AW9" s="144">
        <v>964</v>
      </c>
      <c r="AX9" s="144">
        <v>951</v>
      </c>
      <c r="AY9" s="144">
        <v>1010</v>
      </c>
      <c r="AZ9" s="144">
        <v>862</v>
      </c>
      <c r="BA9" s="145"/>
      <c r="BB9" s="63" t="e">
        <f>+#REF!/(#REF!*365)%</f>
        <v>#REF!</v>
      </c>
      <c r="BC9" s="63" t="e">
        <f>+#REF!/(#REF!*365)%</f>
        <v>#REF!</v>
      </c>
    </row>
    <row r="10" spans="1:55" ht="24" customHeight="1">
      <c r="A10" s="142">
        <v>2</v>
      </c>
      <c r="B10" s="143" t="s">
        <v>2</v>
      </c>
      <c r="C10" s="142">
        <v>1800</v>
      </c>
      <c r="D10" s="144">
        <v>1777</v>
      </c>
      <c r="E10" s="142">
        <f>SUM(G10:R10)</f>
        <v>1639</v>
      </c>
      <c r="F10" s="162">
        <f t="shared" si="1"/>
        <v>91.05555555555556</v>
      </c>
      <c r="G10" s="144">
        <v>135</v>
      </c>
      <c r="H10" s="144">
        <v>84</v>
      </c>
      <c r="I10" s="144">
        <v>154</v>
      </c>
      <c r="J10" s="144">
        <v>148</v>
      </c>
      <c r="K10" s="144">
        <v>100</v>
      </c>
      <c r="L10" s="144">
        <v>130</v>
      </c>
      <c r="M10" s="144">
        <v>138</v>
      </c>
      <c r="N10" s="144">
        <v>173</v>
      </c>
      <c r="O10" s="144">
        <v>159</v>
      </c>
      <c r="P10" s="144">
        <v>132</v>
      </c>
      <c r="Q10" s="144">
        <v>156</v>
      </c>
      <c r="R10" s="144">
        <v>130</v>
      </c>
      <c r="S10" s="147"/>
      <c r="T10" s="142">
        <v>1200</v>
      </c>
      <c r="U10" s="144">
        <v>903</v>
      </c>
      <c r="V10" s="142">
        <f>SUM(X10:AI10)</f>
        <v>1148</v>
      </c>
      <c r="W10" s="162">
        <f>V10/T10*100</f>
        <v>95.66666666666667</v>
      </c>
      <c r="X10" s="144">
        <v>105</v>
      </c>
      <c r="Y10" s="144">
        <v>61</v>
      </c>
      <c r="Z10" s="144">
        <v>121</v>
      </c>
      <c r="AA10" s="144">
        <v>113</v>
      </c>
      <c r="AB10" s="144">
        <v>69</v>
      </c>
      <c r="AC10" s="144">
        <v>75</v>
      </c>
      <c r="AD10" s="144">
        <v>95</v>
      </c>
      <c r="AE10" s="144">
        <v>92</v>
      </c>
      <c r="AF10" s="144">
        <v>100</v>
      </c>
      <c r="AG10" s="144">
        <v>101</v>
      </c>
      <c r="AH10" s="144">
        <v>119</v>
      </c>
      <c r="AI10" s="144">
        <v>97</v>
      </c>
      <c r="AJ10" s="147"/>
      <c r="AK10" s="142">
        <v>400</v>
      </c>
      <c r="AL10" s="144">
        <v>645</v>
      </c>
      <c r="AM10" s="142">
        <f>SUM(AO10:AZ10)</f>
        <v>363</v>
      </c>
      <c r="AN10" s="162">
        <f t="shared" si="2"/>
        <v>90.75</v>
      </c>
      <c r="AO10" s="144">
        <v>27</v>
      </c>
      <c r="AP10" s="144">
        <v>35</v>
      </c>
      <c r="AQ10" s="144">
        <v>29</v>
      </c>
      <c r="AR10" s="144">
        <v>18</v>
      </c>
      <c r="AS10" s="144">
        <v>31</v>
      </c>
      <c r="AT10" s="144">
        <v>32</v>
      </c>
      <c r="AU10" s="144">
        <v>28</v>
      </c>
      <c r="AV10" s="144">
        <v>40</v>
      </c>
      <c r="AW10" s="144">
        <v>32</v>
      </c>
      <c r="AX10" s="144">
        <v>27</v>
      </c>
      <c r="AY10" s="144">
        <v>33</v>
      </c>
      <c r="AZ10" s="144">
        <v>31</v>
      </c>
      <c r="BA10" s="145"/>
      <c r="BB10" s="63" t="e">
        <f>+#REF!/(#REF!*365)%</f>
        <v>#REF!</v>
      </c>
      <c r="BC10" s="63" t="e">
        <f>+#REF!/(#REF!*365)%</f>
        <v>#REF!</v>
      </c>
    </row>
    <row r="11" spans="1:55" ht="24" customHeight="1">
      <c r="A11" s="142">
        <v>3</v>
      </c>
      <c r="B11" s="143" t="s">
        <v>3</v>
      </c>
      <c r="C11" s="142">
        <v>1500</v>
      </c>
      <c r="D11" s="144">
        <v>1007</v>
      </c>
      <c r="E11" s="142">
        <f>SUM(G11:R11)</f>
        <v>1193</v>
      </c>
      <c r="F11" s="162">
        <f t="shared" si="1"/>
        <v>79.53333333333333</v>
      </c>
      <c r="G11" s="144">
        <v>99</v>
      </c>
      <c r="H11" s="144">
        <v>41</v>
      </c>
      <c r="I11" s="144">
        <v>109</v>
      </c>
      <c r="J11" s="144">
        <v>107</v>
      </c>
      <c r="K11" s="144">
        <v>118</v>
      </c>
      <c r="L11" s="144">
        <v>74</v>
      </c>
      <c r="M11" s="144">
        <v>126</v>
      </c>
      <c r="N11" s="144">
        <v>150</v>
      </c>
      <c r="O11" s="144">
        <v>74</v>
      </c>
      <c r="P11" s="144">
        <v>101</v>
      </c>
      <c r="Q11" s="144">
        <v>122</v>
      </c>
      <c r="R11" s="144">
        <v>72</v>
      </c>
      <c r="S11" s="147"/>
      <c r="T11" s="142">
        <v>1000</v>
      </c>
      <c r="U11" s="144">
        <v>916</v>
      </c>
      <c r="V11" s="142">
        <f>SUM(X11:AI11)</f>
        <v>1099</v>
      </c>
      <c r="W11" s="162">
        <f>V11/T11*100</f>
        <v>109.89999999999999</v>
      </c>
      <c r="X11" s="144">
        <v>97</v>
      </c>
      <c r="Y11" s="144">
        <v>35</v>
      </c>
      <c r="Z11" s="144">
        <v>104</v>
      </c>
      <c r="AA11" s="144">
        <v>104</v>
      </c>
      <c r="AB11" s="144">
        <v>104</v>
      </c>
      <c r="AC11" s="144">
        <v>66</v>
      </c>
      <c r="AD11" s="144">
        <v>119</v>
      </c>
      <c r="AE11" s="144">
        <v>131</v>
      </c>
      <c r="AF11" s="144">
        <v>67</v>
      </c>
      <c r="AG11" s="144">
        <v>84</v>
      </c>
      <c r="AH11" s="144">
        <v>118</v>
      </c>
      <c r="AI11" s="144">
        <v>70</v>
      </c>
      <c r="AJ11" s="147"/>
      <c r="AK11" s="142">
        <v>200</v>
      </c>
      <c r="AL11" s="144">
        <v>91</v>
      </c>
      <c r="AM11" s="142">
        <f>SUM(AO11:AZ11)</f>
        <v>61</v>
      </c>
      <c r="AN11" s="162">
        <f t="shared" si="2"/>
        <v>30.5</v>
      </c>
      <c r="AO11" s="144">
        <v>2</v>
      </c>
      <c r="AP11" s="144">
        <v>6</v>
      </c>
      <c r="AQ11" s="144">
        <v>5</v>
      </c>
      <c r="AR11" s="144">
        <v>3</v>
      </c>
      <c r="AS11" s="144">
        <v>1</v>
      </c>
      <c r="AT11" s="144">
        <v>2</v>
      </c>
      <c r="AU11" s="144">
        <v>7</v>
      </c>
      <c r="AV11" s="144">
        <v>19</v>
      </c>
      <c r="AW11" s="144">
        <v>3</v>
      </c>
      <c r="AX11" s="144">
        <v>9</v>
      </c>
      <c r="AY11" s="144">
        <v>2</v>
      </c>
      <c r="AZ11" s="144">
        <v>2</v>
      </c>
      <c r="BA11" s="145">
        <v>8434</v>
      </c>
      <c r="BB11" s="63">
        <v>33.00978473581213</v>
      </c>
      <c r="BC11" s="63"/>
    </row>
    <row r="12" spans="1:55" ht="24" customHeight="1">
      <c r="A12" s="142">
        <v>4</v>
      </c>
      <c r="B12" s="143" t="s">
        <v>58</v>
      </c>
      <c r="C12" s="142">
        <v>5000</v>
      </c>
      <c r="D12" s="144"/>
      <c r="E12" s="142">
        <f>SUM(G12:R12)</f>
        <v>2436</v>
      </c>
      <c r="F12" s="162">
        <f t="shared" si="1"/>
        <v>48.72</v>
      </c>
      <c r="G12" s="144"/>
      <c r="H12" s="144"/>
      <c r="I12" s="144"/>
      <c r="J12" s="144">
        <v>79</v>
      </c>
      <c r="K12" s="144">
        <v>214</v>
      </c>
      <c r="L12" s="144">
        <v>238</v>
      </c>
      <c r="M12" s="144">
        <v>305</v>
      </c>
      <c r="N12" s="144">
        <v>315</v>
      </c>
      <c r="O12" s="144">
        <v>325</v>
      </c>
      <c r="P12" s="144">
        <v>328</v>
      </c>
      <c r="Q12" s="144">
        <v>299</v>
      </c>
      <c r="R12" s="144">
        <v>333</v>
      </c>
      <c r="S12" s="147"/>
      <c r="T12" s="142"/>
      <c r="U12" s="144"/>
      <c r="V12" s="142">
        <f>SUM(X12:AI12)</f>
        <v>0</v>
      </c>
      <c r="W12" s="162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7"/>
      <c r="AK12" s="142">
        <v>4500</v>
      </c>
      <c r="AL12" s="144"/>
      <c r="AM12" s="142">
        <f>SUM(AO12:AZ12)</f>
        <v>2171</v>
      </c>
      <c r="AN12" s="162">
        <f t="shared" si="2"/>
        <v>48.24444444444445</v>
      </c>
      <c r="AO12" s="144"/>
      <c r="AP12" s="144"/>
      <c r="AQ12" s="144"/>
      <c r="AR12" s="144">
        <v>67</v>
      </c>
      <c r="AS12" s="144">
        <v>185</v>
      </c>
      <c r="AT12" s="144">
        <v>198</v>
      </c>
      <c r="AU12" s="144">
        <v>255</v>
      </c>
      <c r="AV12" s="144">
        <v>270</v>
      </c>
      <c r="AW12" s="144">
        <v>285</v>
      </c>
      <c r="AX12" s="144">
        <v>306</v>
      </c>
      <c r="AY12" s="144">
        <v>284</v>
      </c>
      <c r="AZ12" s="144">
        <v>321</v>
      </c>
      <c r="BA12" s="145"/>
      <c r="BB12" s="63"/>
      <c r="BC12" s="63"/>
    </row>
    <row r="13" spans="1:55" s="131" customFormat="1" ht="24" customHeight="1">
      <c r="A13" s="139" t="s">
        <v>12</v>
      </c>
      <c r="B13" s="140" t="s">
        <v>4</v>
      </c>
      <c r="C13" s="100">
        <f>SUM(C14:C21)</f>
        <v>510000</v>
      </c>
      <c r="D13" s="100">
        <f>SUM(D14:D21)</f>
        <v>535347</v>
      </c>
      <c r="E13" s="100">
        <f>SUM(E14:E21)</f>
        <v>529979</v>
      </c>
      <c r="F13" s="138">
        <f t="shared" si="1"/>
        <v>103.91745098039216</v>
      </c>
      <c r="G13" s="100">
        <f aca="true" t="shared" si="6" ref="G13:R13">SUM(G14:G21)</f>
        <v>41508</v>
      </c>
      <c r="H13" s="100">
        <f t="shared" si="6"/>
        <v>39066</v>
      </c>
      <c r="I13" s="100">
        <f t="shared" si="6"/>
        <v>35704</v>
      </c>
      <c r="J13" s="100">
        <f t="shared" si="6"/>
        <v>47423</v>
      </c>
      <c r="K13" s="100">
        <f t="shared" si="6"/>
        <v>45730</v>
      </c>
      <c r="L13" s="100">
        <f t="shared" si="6"/>
        <v>49378</v>
      </c>
      <c r="M13" s="100">
        <f t="shared" si="6"/>
        <v>43780</v>
      </c>
      <c r="N13" s="100">
        <f t="shared" si="6"/>
        <v>49668</v>
      </c>
      <c r="O13" s="100">
        <f t="shared" si="6"/>
        <v>48347</v>
      </c>
      <c r="P13" s="100">
        <f t="shared" si="6"/>
        <v>46926</v>
      </c>
      <c r="Q13" s="100">
        <f t="shared" si="6"/>
        <v>43349</v>
      </c>
      <c r="R13" s="100">
        <f t="shared" si="6"/>
        <v>39100</v>
      </c>
      <c r="S13" s="165">
        <f>E13/C13%</f>
        <v>103.91745098039216</v>
      </c>
      <c r="T13" s="100">
        <f>SUM(T14:T21)</f>
        <v>29200</v>
      </c>
      <c r="U13" s="100">
        <f>SUM(U14:U21)</f>
        <v>30434</v>
      </c>
      <c r="V13" s="100">
        <f>SUM(V14:V21)</f>
        <v>34193</v>
      </c>
      <c r="W13" s="138">
        <f aca="true" t="shared" si="7" ref="W13:W19">V13/T13*100</f>
        <v>117.09931506849315</v>
      </c>
      <c r="X13" s="100">
        <f aca="true" t="shared" si="8" ref="X13:AI13">SUM(X14:X21)</f>
        <v>2611</v>
      </c>
      <c r="Y13" s="100">
        <f t="shared" si="8"/>
        <v>2488</v>
      </c>
      <c r="Z13" s="100">
        <f t="shared" si="8"/>
        <v>2166</v>
      </c>
      <c r="AA13" s="100">
        <f t="shared" si="8"/>
        <v>2598</v>
      </c>
      <c r="AB13" s="100">
        <f t="shared" si="8"/>
        <v>2855</v>
      </c>
      <c r="AC13" s="100">
        <f t="shared" si="8"/>
        <v>2921</v>
      </c>
      <c r="AD13" s="100">
        <f t="shared" si="8"/>
        <v>2738</v>
      </c>
      <c r="AE13" s="100">
        <f t="shared" si="8"/>
        <v>3385</v>
      </c>
      <c r="AF13" s="100">
        <f t="shared" si="8"/>
        <v>3295</v>
      </c>
      <c r="AG13" s="100">
        <f t="shared" si="8"/>
        <v>2994</v>
      </c>
      <c r="AH13" s="100">
        <f t="shared" si="8"/>
        <v>3319</v>
      </c>
      <c r="AI13" s="100">
        <f t="shared" si="8"/>
        <v>2823</v>
      </c>
      <c r="AJ13" s="165">
        <f>V13/T13%</f>
        <v>117.09931506849315</v>
      </c>
      <c r="AK13" s="100">
        <f aca="true" t="shared" si="9" ref="AK13:AZ13">SUM(AK14:AK21)</f>
        <v>369700</v>
      </c>
      <c r="AL13" s="100">
        <f t="shared" si="9"/>
        <v>347450</v>
      </c>
      <c r="AM13" s="100">
        <f t="shared" si="9"/>
        <v>354363</v>
      </c>
      <c r="AN13" s="138">
        <f t="shared" si="2"/>
        <v>95.85150121720314</v>
      </c>
      <c r="AO13" s="139">
        <f t="shared" si="9"/>
        <v>28531</v>
      </c>
      <c r="AP13" s="139">
        <f t="shared" si="9"/>
        <v>27021</v>
      </c>
      <c r="AQ13" s="139">
        <f t="shared" si="9"/>
        <v>22031</v>
      </c>
      <c r="AR13" s="139">
        <f t="shared" si="9"/>
        <v>30244</v>
      </c>
      <c r="AS13" s="139">
        <f t="shared" si="9"/>
        <v>29358</v>
      </c>
      <c r="AT13" s="139">
        <f t="shared" si="9"/>
        <v>30842</v>
      </c>
      <c r="AU13" s="139">
        <f t="shared" si="9"/>
        <v>26093</v>
      </c>
      <c r="AV13" s="139">
        <f t="shared" si="9"/>
        <v>32057</v>
      </c>
      <c r="AW13" s="139">
        <f t="shared" si="9"/>
        <v>33121</v>
      </c>
      <c r="AX13" s="139">
        <f t="shared" si="9"/>
        <v>31749</v>
      </c>
      <c r="AY13" s="139">
        <f t="shared" si="9"/>
        <v>32304</v>
      </c>
      <c r="AZ13" s="139">
        <f t="shared" si="9"/>
        <v>31012</v>
      </c>
      <c r="BA13" s="146">
        <f>AM13/AK13%</f>
        <v>95.85150121720314</v>
      </c>
      <c r="BB13" s="63" t="e">
        <f>+#REF!/(#REF!*365)%</f>
        <v>#REF!</v>
      </c>
      <c r="BC13" s="63" t="e">
        <f>+#REF!/(#REF!*365)%</f>
        <v>#REF!</v>
      </c>
    </row>
    <row r="14" spans="1:55" ht="24" customHeight="1">
      <c r="A14" s="142">
        <v>1</v>
      </c>
      <c r="B14" s="143" t="s">
        <v>5</v>
      </c>
      <c r="C14" s="142">
        <v>70000</v>
      </c>
      <c r="D14" s="142">
        <v>60481</v>
      </c>
      <c r="E14" s="142">
        <f>SUM(G14:R14)</f>
        <v>60586</v>
      </c>
      <c r="F14" s="162">
        <f t="shared" si="1"/>
        <v>86.55142857142857</v>
      </c>
      <c r="G14" s="144">
        <v>4584</v>
      </c>
      <c r="H14" s="144">
        <v>4667</v>
      </c>
      <c r="I14" s="144">
        <v>3103</v>
      </c>
      <c r="J14" s="144">
        <v>4411</v>
      </c>
      <c r="K14" s="144">
        <v>4466</v>
      </c>
      <c r="L14" s="144">
        <v>5348</v>
      </c>
      <c r="M14" s="144">
        <v>3616</v>
      </c>
      <c r="N14" s="144">
        <v>4623</v>
      </c>
      <c r="O14" s="144">
        <v>5606</v>
      </c>
      <c r="P14" s="144">
        <v>5046</v>
      </c>
      <c r="Q14" s="144">
        <v>6942</v>
      </c>
      <c r="R14" s="144">
        <v>8174</v>
      </c>
      <c r="S14" s="147"/>
      <c r="T14" s="142">
        <v>5500</v>
      </c>
      <c r="U14" s="144">
        <v>3927</v>
      </c>
      <c r="V14" s="142">
        <f>SUM(X14:AI14)</f>
        <v>4279</v>
      </c>
      <c r="W14" s="162">
        <f t="shared" si="7"/>
        <v>77.8</v>
      </c>
      <c r="X14" s="144">
        <v>324</v>
      </c>
      <c r="Y14" s="144">
        <v>321</v>
      </c>
      <c r="Z14" s="144">
        <v>293</v>
      </c>
      <c r="AA14" s="144">
        <v>357</v>
      </c>
      <c r="AB14" s="144">
        <v>405</v>
      </c>
      <c r="AC14" s="144">
        <v>397</v>
      </c>
      <c r="AD14" s="144">
        <v>332</v>
      </c>
      <c r="AE14" s="144">
        <v>369</v>
      </c>
      <c r="AF14" s="144">
        <v>394</v>
      </c>
      <c r="AG14" s="144">
        <v>391</v>
      </c>
      <c r="AH14" s="144">
        <v>374</v>
      </c>
      <c r="AI14" s="144">
        <v>322</v>
      </c>
      <c r="AJ14" s="147"/>
      <c r="AK14" s="142">
        <v>61000</v>
      </c>
      <c r="AL14" s="144">
        <v>54845</v>
      </c>
      <c r="AM14" s="142">
        <f>SUM(AO14:AZ14)</f>
        <v>54537</v>
      </c>
      <c r="AN14" s="162">
        <f t="shared" si="2"/>
        <v>89.40491803278688</v>
      </c>
      <c r="AO14" s="144">
        <v>4069</v>
      </c>
      <c r="AP14" s="144">
        <v>4194</v>
      </c>
      <c r="AQ14" s="144">
        <v>2729</v>
      </c>
      <c r="AR14" s="144">
        <v>3904</v>
      </c>
      <c r="AS14" s="144">
        <v>3920</v>
      </c>
      <c r="AT14" s="144">
        <v>4808</v>
      </c>
      <c r="AU14" s="144">
        <v>3160</v>
      </c>
      <c r="AV14" s="144">
        <v>4126</v>
      </c>
      <c r="AW14" s="144">
        <v>4971</v>
      </c>
      <c r="AX14" s="144">
        <v>4509</v>
      </c>
      <c r="AY14" s="144">
        <v>6391</v>
      </c>
      <c r="AZ14" s="144">
        <v>7756</v>
      </c>
      <c r="BA14" s="144">
        <v>819</v>
      </c>
      <c r="BB14" s="63" t="e">
        <f>+#REF!/(#REF!*365)%</f>
        <v>#REF!</v>
      </c>
      <c r="BC14" s="63" t="e">
        <f>+#REF!/(#REF!*365)%</f>
        <v>#REF!</v>
      </c>
    </row>
    <row r="15" spans="1:55" ht="24" customHeight="1">
      <c r="A15" s="142">
        <v>2</v>
      </c>
      <c r="B15" s="143" t="s">
        <v>6</v>
      </c>
      <c r="C15" s="142">
        <v>81000</v>
      </c>
      <c r="D15" s="142">
        <v>80019</v>
      </c>
      <c r="E15" s="142">
        <f aca="true" t="shared" si="10" ref="E15:E21">SUM(G15:R15)</f>
        <v>80006</v>
      </c>
      <c r="F15" s="162">
        <f t="shared" si="1"/>
        <v>98.77283950617284</v>
      </c>
      <c r="G15" s="144">
        <v>6549</v>
      </c>
      <c r="H15" s="144">
        <v>4983</v>
      </c>
      <c r="I15" s="144">
        <v>6752</v>
      </c>
      <c r="J15" s="144">
        <v>6817</v>
      </c>
      <c r="K15" s="144">
        <v>6344</v>
      </c>
      <c r="L15" s="144">
        <v>5254</v>
      </c>
      <c r="M15" s="144">
        <v>7643</v>
      </c>
      <c r="N15" s="144">
        <v>7761</v>
      </c>
      <c r="O15" s="144">
        <v>7107</v>
      </c>
      <c r="P15" s="144">
        <v>7828</v>
      </c>
      <c r="Q15" s="144">
        <v>6468</v>
      </c>
      <c r="R15" s="144">
        <v>6500</v>
      </c>
      <c r="S15" s="147"/>
      <c r="T15" s="142">
        <v>4200</v>
      </c>
      <c r="U15" s="144">
        <v>4654</v>
      </c>
      <c r="V15" s="142">
        <f aca="true" t="shared" si="11" ref="V15:V21">SUM(X15:AI15)</f>
        <v>6143</v>
      </c>
      <c r="W15" s="162">
        <f t="shared" si="7"/>
        <v>146.26190476190476</v>
      </c>
      <c r="X15" s="144">
        <v>431</v>
      </c>
      <c r="Y15" s="144">
        <v>421</v>
      </c>
      <c r="Z15" s="144">
        <v>454</v>
      </c>
      <c r="AA15" s="144">
        <v>450</v>
      </c>
      <c r="AB15" s="144">
        <v>437</v>
      </c>
      <c r="AC15" s="144">
        <v>352</v>
      </c>
      <c r="AD15" s="144">
        <v>623</v>
      </c>
      <c r="AE15" s="144">
        <v>607</v>
      </c>
      <c r="AF15" s="144">
        <v>534</v>
      </c>
      <c r="AG15" s="144">
        <v>459</v>
      </c>
      <c r="AH15" s="144">
        <v>670</v>
      </c>
      <c r="AI15" s="144">
        <v>705</v>
      </c>
      <c r="AJ15" s="147"/>
      <c r="AK15" s="142">
        <v>70000</v>
      </c>
      <c r="AL15" s="144">
        <v>66162</v>
      </c>
      <c r="AM15" s="142">
        <f aca="true" t="shared" si="12" ref="AM15:AM21">SUM(AO15:AZ15)</f>
        <v>65474</v>
      </c>
      <c r="AN15" s="162">
        <f t="shared" si="2"/>
        <v>93.53428571428572</v>
      </c>
      <c r="AO15" s="144">
        <v>5424</v>
      </c>
      <c r="AP15" s="144">
        <v>3980</v>
      </c>
      <c r="AQ15" s="144">
        <v>5692</v>
      </c>
      <c r="AR15" s="144">
        <v>5686</v>
      </c>
      <c r="AS15" s="144">
        <v>5250</v>
      </c>
      <c r="AT15" s="144">
        <v>4429</v>
      </c>
      <c r="AU15" s="144">
        <v>6224</v>
      </c>
      <c r="AV15" s="144">
        <v>6391</v>
      </c>
      <c r="AW15" s="144">
        <v>6030</v>
      </c>
      <c r="AX15" s="144">
        <v>6775</v>
      </c>
      <c r="AY15" s="144">
        <v>4798</v>
      </c>
      <c r="AZ15" s="144">
        <v>4795</v>
      </c>
      <c r="BA15" s="145"/>
      <c r="BB15" s="63">
        <v>4200</v>
      </c>
      <c r="BC15" s="63">
        <v>3016</v>
      </c>
    </row>
    <row r="16" spans="1:55" ht="24" customHeight="1">
      <c r="A16" s="142">
        <v>3</v>
      </c>
      <c r="B16" s="143" t="s">
        <v>7</v>
      </c>
      <c r="C16" s="142">
        <v>90000</v>
      </c>
      <c r="D16" s="142">
        <v>128180</v>
      </c>
      <c r="E16" s="142">
        <f t="shared" si="10"/>
        <v>123092</v>
      </c>
      <c r="F16" s="162">
        <f t="shared" si="1"/>
        <v>136.7688888888889</v>
      </c>
      <c r="G16" s="144">
        <v>9232</v>
      </c>
      <c r="H16" s="144">
        <v>8551</v>
      </c>
      <c r="I16" s="144">
        <v>9983</v>
      </c>
      <c r="J16" s="144">
        <v>11982</v>
      </c>
      <c r="K16" s="144">
        <v>11472</v>
      </c>
      <c r="L16" s="144">
        <v>12990</v>
      </c>
      <c r="M16" s="144">
        <v>11040</v>
      </c>
      <c r="N16" s="144">
        <v>11919</v>
      </c>
      <c r="O16" s="144">
        <v>11574</v>
      </c>
      <c r="P16" s="144">
        <v>11567</v>
      </c>
      <c r="Q16" s="144">
        <v>7402</v>
      </c>
      <c r="R16" s="144">
        <v>5380</v>
      </c>
      <c r="S16" s="147"/>
      <c r="T16" s="142">
        <v>5000</v>
      </c>
      <c r="U16" s="144">
        <v>5034</v>
      </c>
      <c r="V16" s="142">
        <f t="shared" si="11"/>
        <v>5063</v>
      </c>
      <c r="W16" s="162">
        <f t="shared" si="7"/>
        <v>101.25999999999999</v>
      </c>
      <c r="X16" s="144">
        <v>441</v>
      </c>
      <c r="Y16" s="144">
        <v>359</v>
      </c>
      <c r="Z16" s="144">
        <v>343</v>
      </c>
      <c r="AA16" s="144">
        <v>380</v>
      </c>
      <c r="AB16" s="144">
        <v>467</v>
      </c>
      <c r="AC16" s="144">
        <v>453</v>
      </c>
      <c r="AD16" s="144">
        <v>337</v>
      </c>
      <c r="AE16" s="144">
        <v>486</v>
      </c>
      <c r="AF16" s="144">
        <v>471</v>
      </c>
      <c r="AG16" s="144">
        <v>476</v>
      </c>
      <c r="AH16" s="144">
        <v>479</v>
      </c>
      <c r="AI16" s="144">
        <v>371</v>
      </c>
      <c r="AJ16" s="147"/>
      <c r="AK16" s="142">
        <v>42000</v>
      </c>
      <c r="AL16" s="144">
        <v>39765</v>
      </c>
      <c r="AM16" s="142">
        <f t="shared" si="12"/>
        <v>38797</v>
      </c>
      <c r="AN16" s="162">
        <f t="shared" si="2"/>
        <v>92.37380952380953</v>
      </c>
      <c r="AO16" s="144">
        <v>2810</v>
      </c>
      <c r="AP16" s="144">
        <v>3223</v>
      </c>
      <c r="AQ16" s="144">
        <v>2184</v>
      </c>
      <c r="AR16" s="144">
        <v>2952</v>
      </c>
      <c r="AS16" s="144">
        <v>3067</v>
      </c>
      <c r="AT16" s="144">
        <v>3513</v>
      </c>
      <c r="AU16" s="144">
        <v>2547</v>
      </c>
      <c r="AV16" s="144">
        <v>3464</v>
      </c>
      <c r="AW16" s="144">
        <v>4159</v>
      </c>
      <c r="AX16" s="144">
        <v>3749</v>
      </c>
      <c r="AY16" s="144">
        <v>3855</v>
      </c>
      <c r="AZ16" s="144">
        <v>3274</v>
      </c>
      <c r="BA16" s="145">
        <f aca="true" t="shared" si="13" ref="BA16:BA21">AM16/AK16%</f>
        <v>92.37380952380953</v>
      </c>
      <c r="BB16" s="63" t="e">
        <f>+#REF!/(#REF!*365)%</f>
        <v>#REF!</v>
      </c>
      <c r="BC16" s="63" t="e">
        <f>+#REF!/(#REF!*365)%</f>
        <v>#REF!</v>
      </c>
    </row>
    <row r="17" spans="1:55" ht="24" customHeight="1">
      <c r="A17" s="142">
        <v>4</v>
      </c>
      <c r="B17" s="143" t="s">
        <v>8</v>
      </c>
      <c r="C17" s="142">
        <v>83000</v>
      </c>
      <c r="D17" s="142">
        <v>86618</v>
      </c>
      <c r="E17" s="142">
        <f t="shared" si="10"/>
        <v>92690</v>
      </c>
      <c r="F17" s="162">
        <f t="shared" si="1"/>
        <v>111.67469879518073</v>
      </c>
      <c r="G17" s="144">
        <v>7718</v>
      </c>
      <c r="H17" s="144">
        <v>7676</v>
      </c>
      <c r="I17" s="144">
        <v>5931</v>
      </c>
      <c r="J17" s="144">
        <v>7828</v>
      </c>
      <c r="K17" s="144">
        <v>7683</v>
      </c>
      <c r="L17" s="144">
        <v>8808</v>
      </c>
      <c r="M17" s="144">
        <v>8221</v>
      </c>
      <c r="N17" s="144">
        <v>9362</v>
      </c>
      <c r="O17" s="144">
        <v>8441</v>
      </c>
      <c r="P17" s="144">
        <v>7841</v>
      </c>
      <c r="Q17" s="144">
        <v>6933</v>
      </c>
      <c r="R17" s="144">
        <v>6248</v>
      </c>
      <c r="S17" s="147"/>
      <c r="T17" s="142">
        <v>2300</v>
      </c>
      <c r="U17" s="144">
        <v>3948</v>
      </c>
      <c r="V17" s="142">
        <f t="shared" si="11"/>
        <v>4159</v>
      </c>
      <c r="W17" s="162">
        <f t="shared" si="7"/>
        <v>180.82608695652175</v>
      </c>
      <c r="X17" s="144">
        <v>295</v>
      </c>
      <c r="Y17" s="144">
        <v>299</v>
      </c>
      <c r="Z17" s="144">
        <v>243</v>
      </c>
      <c r="AA17" s="144">
        <v>273</v>
      </c>
      <c r="AB17" s="144">
        <v>328</v>
      </c>
      <c r="AC17" s="144">
        <v>389</v>
      </c>
      <c r="AD17" s="144">
        <v>313</v>
      </c>
      <c r="AE17" s="144">
        <v>475</v>
      </c>
      <c r="AF17" s="144">
        <v>494</v>
      </c>
      <c r="AG17" s="144">
        <v>390</v>
      </c>
      <c r="AH17" s="144">
        <v>428</v>
      </c>
      <c r="AI17" s="144">
        <v>232</v>
      </c>
      <c r="AJ17" s="147"/>
      <c r="AK17" s="142">
        <v>40000</v>
      </c>
      <c r="AL17" s="144">
        <v>40901</v>
      </c>
      <c r="AM17" s="142">
        <f t="shared" si="12"/>
        <v>44896</v>
      </c>
      <c r="AN17" s="162">
        <f t="shared" si="2"/>
        <v>112.24000000000001</v>
      </c>
      <c r="AO17" s="144">
        <v>4142</v>
      </c>
      <c r="AP17" s="144">
        <v>3758</v>
      </c>
      <c r="AQ17" s="144">
        <v>2631</v>
      </c>
      <c r="AR17" s="144">
        <v>3602</v>
      </c>
      <c r="AS17" s="144">
        <v>3693</v>
      </c>
      <c r="AT17" s="144">
        <v>3901</v>
      </c>
      <c r="AU17" s="144">
        <v>3267</v>
      </c>
      <c r="AV17" s="144">
        <v>4258</v>
      </c>
      <c r="AW17" s="144">
        <v>4225</v>
      </c>
      <c r="AX17" s="144">
        <v>3672</v>
      </c>
      <c r="AY17" s="144">
        <v>3670</v>
      </c>
      <c r="AZ17" s="144">
        <v>4077</v>
      </c>
      <c r="BA17" s="145">
        <f t="shared" si="13"/>
        <v>112.24</v>
      </c>
      <c r="BB17" s="63" t="e">
        <f>+#REF!/(#REF!*365)%</f>
        <v>#REF!</v>
      </c>
      <c r="BC17" s="63" t="e">
        <f>+#REF!/(#REF!*365)%</f>
        <v>#REF!</v>
      </c>
    </row>
    <row r="18" spans="1:55" ht="24" customHeight="1">
      <c r="A18" s="142">
        <v>5</v>
      </c>
      <c r="B18" s="143" t="s">
        <v>9</v>
      </c>
      <c r="C18" s="143">
        <v>80000</v>
      </c>
      <c r="D18" s="142">
        <v>71712</v>
      </c>
      <c r="E18" s="142">
        <f t="shared" si="10"/>
        <v>77902</v>
      </c>
      <c r="F18" s="162">
        <f t="shared" si="1"/>
        <v>97.3775</v>
      </c>
      <c r="G18" s="144">
        <v>5877</v>
      </c>
      <c r="H18" s="144">
        <v>5609</v>
      </c>
      <c r="I18" s="144">
        <v>4284</v>
      </c>
      <c r="J18" s="144">
        <v>6690</v>
      </c>
      <c r="K18" s="144">
        <v>6842</v>
      </c>
      <c r="L18" s="144">
        <v>7506</v>
      </c>
      <c r="M18" s="144">
        <v>5297</v>
      </c>
      <c r="N18" s="144">
        <v>7548</v>
      </c>
      <c r="O18" s="144">
        <v>7266</v>
      </c>
      <c r="P18" s="144">
        <v>7062</v>
      </c>
      <c r="Q18" s="144">
        <v>7394</v>
      </c>
      <c r="R18" s="144">
        <v>6527</v>
      </c>
      <c r="S18" s="147"/>
      <c r="T18" s="142">
        <v>6500</v>
      </c>
      <c r="U18" s="144">
        <v>6871</v>
      </c>
      <c r="V18" s="142">
        <f t="shared" si="11"/>
        <v>7750</v>
      </c>
      <c r="W18" s="162">
        <f t="shared" si="7"/>
        <v>119.23076923076923</v>
      </c>
      <c r="X18" s="144">
        <v>559</v>
      </c>
      <c r="Y18" s="144">
        <v>567</v>
      </c>
      <c r="Z18" s="144">
        <v>413</v>
      </c>
      <c r="AA18" s="144">
        <v>566</v>
      </c>
      <c r="AB18" s="144">
        <v>612</v>
      </c>
      <c r="AC18" s="144">
        <v>737</v>
      </c>
      <c r="AD18" s="144">
        <v>605</v>
      </c>
      <c r="AE18" s="144">
        <v>780</v>
      </c>
      <c r="AF18" s="144">
        <v>736</v>
      </c>
      <c r="AG18" s="144">
        <v>721</v>
      </c>
      <c r="AH18" s="144">
        <v>756</v>
      </c>
      <c r="AI18" s="144">
        <v>698</v>
      </c>
      <c r="AJ18" s="147"/>
      <c r="AK18" s="142">
        <v>70000</v>
      </c>
      <c r="AL18" s="144">
        <v>62102</v>
      </c>
      <c r="AM18" s="142">
        <f t="shared" si="12"/>
        <v>69539</v>
      </c>
      <c r="AN18" s="162">
        <f t="shared" si="2"/>
        <v>99.34142857142857</v>
      </c>
      <c r="AO18" s="144">
        <v>5275</v>
      </c>
      <c r="AP18" s="144">
        <v>5022</v>
      </c>
      <c r="AQ18" s="144">
        <v>3763</v>
      </c>
      <c r="AR18" s="144">
        <v>6040</v>
      </c>
      <c r="AS18" s="144">
        <v>6116</v>
      </c>
      <c r="AT18" s="144">
        <v>6695</v>
      </c>
      <c r="AU18" s="144">
        <v>4605</v>
      </c>
      <c r="AV18" s="144">
        <v>6634</v>
      </c>
      <c r="AW18" s="144">
        <v>6602</v>
      </c>
      <c r="AX18" s="144">
        <v>6448</v>
      </c>
      <c r="AY18" s="144">
        <v>6558</v>
      </c>
      <c r="AZ18" s="144">
        <v>5781</v>
      </c>
      <c r="BA18" s="145">
        <f t="shared" si="13"/>
        <v>99.34142857142857</v>
      </c>
      <c r="BB18" s="63" t="e">
        <f>+#REF!/(#REF!*365)%</f>
        <v>#REF!</v>
      </c>
      <c r="BC18" s="63" t="e">
        <f>+#REF!/(#REF!*365)%</f>
        <v>#REF!</v>
      </c>
    </row>
    <row r="19" spans="1:55" ht="24" customHeight="1">
      <c r="A19" s="142">
        <v>6</v>
      </c>
      <c r="B19" s="143" t="s">
        <v>10</v>
      </c>
      <c r="C19" s="142">
        <v>72000</v>
      </c>
      <c r="D19" s="142">
        <v>77772</v>
      </c>
      <c r="E19" s="142">
        <f t="shared" si="10"/>
        <v>66665</v>
      </c>
      <c r="F19" s="162">
        <f t="shared" si="1"/>
        <v>92.59027777777777</v>
      </c>
      <c r="G19" s="144">
        <v>5053</v>
      </c>
      <c r="H19" s="144">
        <v>4998</v>
      </c>
      <c r="I19" s="144">
        <v>3717</v>
      </c>
      <c r="J19" s="144">
        <v>6657</v>
      </c>
      <c r="K19" s="144">
        <v>6445</v>
      </c>
      <c r="L19" s="144">
        <v>7074</v>
      </c>
      <c r="M19" s="144">
        <v>5834</v>
      </c>
      <c r="N19" s="144">
        <v>6205</v>
      </c>
      <c r="O19" s="144">
        <v>5791</v>
      </c>
      <c r="P19" s="144">
        <v>5028</v>
      </c>
      <c r="Q19" s="144">
        <v>5729</v>
      </c>
      <c r="R19" s="144">
        <v>4134</v>
      </c>
      <c r="S19" s="147"/>
      <c r="T19" s="142">
        <v>4200</v>
      </c>
      <c r="U19" s="144">
        <v>4481</v>
      </c>
      <c r="V19" s="142">
        <f t="shared" si="11"/>
        <v>5006</v>
      </c>
      <c r="W19" s="162">
        <f t="shared" si="7"/>
        <v>119.19047619047618</v>
      </c>
      <c r="X19" s="144">
        <v>420</v>
      </c>
      <c r="Y19" s="144">
        <v>369</v>
      </c>
      <c r="Z19" s="144">
        <v>309</v>
      </c>
      <c r="AA19" s="144">
        <v>420</v>
      </c>
      <c r="AB19" s="144">
        <v>456</v>
      </c>
      <c r="AC19" s="144">
        <v>479</v>
      </c>
      <c r="AD19" s="144">
        <v>400</v>
      </c>
      <c r="AE19" s="144">
        <v>491</v>
      </c>
      <c r="AF19" s="144">
        <v>487</v>
      </c>
      <c r="AG19" s="144">
        <v>370</v>
      </c>
      <c r="AH19" s="144">
        <v>448</v>
      </c>
      <c r="AI19" s="144">
        <v>357</v>
      </c>
      <c r="AJ19" s="147"/>
      <c r="AK19" s="142">
        <v>56000</v>
      </c>
      <c r="AL19" s="144">
        <v>56212</v>
      </c>
      <c r="AM19" s="142">
        <f t="shared" si="12"/>
        <v>54860</v>
      </c>
      <c r="AN19" s="162">
        <f t="shared" si="2"/>
        <v>97.96428571428571</v>
      </c>
      <c r="AO19" s="144">
        <v>4530</v>
      </c>
      <c r="AP19" s="144">
        <v>4506</v>
      </c>
      <c r="AQ19" s="144">
        <v>3265</v>
      </c>
      <c r="AR19" s="144">
        <v>5265</v>
      </c>
      <c r="AS19" s="144">
        <v>5073</v>
      </c>
      <c r="AT19" s="144">
        <v>5324</v>
      </c>
      <c r="AU19" s="144">
        <v>4357</v>
      </c>
      <c r="AV19" s="144">
        <v>5200</v>
      </c>
      <c r="AW19" s="144">
        <v>4842</v>
      </c>
      <c r="AX19" s="144">
        <v>4341</v>
      </c>
      <c r="AY19" s="144">
        <v>4749</v>
      </c>
      <c r="AZ19" s="144">
        <v>3408</v>
      </c>
      <c r="BA19" s="145">
        <f t="shared" si="13"/>
        <v>97.96428571428571</v>
      </c>
      <c r="BB19" s="63" t="e">
        <f>+#REF!/(#REF!*365)%</f>
        <v>#REF!</v>
      </c>
      <c r="BC19" s="63" t="e">
        <f>+#REF!/(#REF!*365)%</f>
        <v>#REF!</v>
      </c>
    </row>
    <row r="20" spans="1:55" ht="24" customHeight="1">
      <c r="A20" s="142">
        <v>7</v>
      </c>
      <c r="B20" s="143" t="s">
        <v>73</v>
      </c>
      <c r="C20" s="142">
        <v>2000</v>
      </c>
      <c r="D20" s="148">
        <v>1913</v>
      </c>
      <c r="E20" s="142">
        <f t="shared" si="10"/>
        <v>1136</v>
      </c>
      <c r="F20" s="162">
        <f t="shared" si="1"/>
        <v>56.8</v>
      </c>
      <c r="G20" s="149">
        <v>93</v>
      </c>
      <c r="H20" s="149">
        <v>124</v>
      </c>
      <c r="I20" s="149">
        <v>78</v>
      </c>
      <c r="J20" s="149">
        <v>96</v>
      </c>
      <c r="K20" s="149">
        <v>121</v>
      </c>
      <c r="L20" s="149">
        <v>151</v>
      </c>
      <c r="M20" s="149">
        <v>61</v>
      </c>
      <c r="N20" s="149">
        <v>88</v>
      </c>
      <c r="O20" s="149">
        <v>114</v>
      </c>
      <c r="P20" s="149">
        <v>94</v>
      </c>
      <c r="Q20" s="149">
        <v>26</v>
      </c>
      <c r="R20" s="149">
        <v>90</v>
      </c>
      <c r="S20" s="163"/>
      <c r="T20" s="148"/>
      <c r="U20" s="149">
        <v>0</v>
      </c>
      <c r="V20" s="142">
        <f t="shared" si="11"/>
        <v>0</v>
      </c>
      <c r="W20" s="162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63"/>
      <c r="AK20" s="148">
        <v>700</v>
      </c>
      <c r="AL20" s="149">
        <v>607</v>
      </c>
      <c r="AM20" s="142">
        <f t="shared" si="12"/>
        <v>331</v>
      </c>
      <c r="AN20" s="162">
        <f t="shared" si="2"/>
        <v>47.285714285714285</v>
      </c>
      <c r="AO20" s="149">
        <v>38</v>
      </c>
      <c r="AP20" s="149">
        <v>51</v>
      </c>
      <c r="AQ20" s="149">
        <v>31</v>
      </c>
      <c r="AR20" s="149">
        <v>27</v>
      </c>
      <c r="AS20" s="149">
        <v>50</v>
      </c>
      <c r="AT20" s="149">
        <v>56</v>
      </c>
      <c r="AU20" s="149">
        <v>6</v>
      </c>
      <c r="AV20" s="149">
        <v>9</v>
      </c>
      <c r="AW20" s="149">
        <v>43</v>
      </c>
      <c r="AX20" s="149">
        <v>0</v>
      </c>
      <c r="AY20" s="149">
        <v>0</v>
      </c>
      <c r="AZ20" s="149">
        <v>20</v>
      </c>
      <c r="BA20" s="145">
        <f t="shared" si="13"/>
        <v>47.285714285714285</v>
      </c>
      <c r="BB20" s="63" t="e">
        <f>+#REF!/(#REF!*365)%</f>
        <v>#REF!</v>
      </c>
      <c r="BC20" s="63" t="e">
        <f>+#REF!/(#REF!*365)%</f>
        <v>#REF!</v>
      </c>
    </row>
    <row r="21" spans="1:57" ht="24" customHeight="1">
      <c r="A21" s="142">
        <v>8</v>
      </c>
      <c r="B21" s="143" t="s">
        <v>15</v>
      </c>
      <c r="C21" s="150">
        <v>32000</v>
      </c>
      <c r="D21" s="150">
        <v>28652</v>
      </c>
      <c r="E21" s="142">
        <f t="shared" si="10"/>
        <v>27902</v>
      </c>
      <c r="F21" s="162">
        <f t="shared" si="1"/>
        <v>87.19375000000001</v>
      </c>
      <c r="G21" s="150">
        <v>2402</v>
      </c>
      <c r="H21" s="150">
        <v>2458</v>
      </c>
      <c r="I21" s="150">
        <v>1856</v>
      </c>
      <c r="J21" s="150">
        <v>2942</v>
      </c>
      <c r="K21" s="150">
        <v>2357</v>
      </c>
      <c r="L21" s="150">
        <v>2247</v>
      </c>
      <c r="M21" s="151">
        <v>2068</v>
      </c>
      <c r="N21" s="151">
        <v>2162</v>
      </c>
      <c r="O21" s="151">
        <v>2448</v>
      </c>
      <c r="P21" s="151">
        <v>2460</v>
      </c>
      <c r="Q21" s="151">
        <v>2455</v>
      </c>
      <c r="R21" s="151">
        <v>2047</v>
      </c>
      <c r="S21" s="164"/>
      <c r="T21" s="150">
        <v>1500</v>
      </c>
      <c r="U21" s="151">
        <v>1519</v>
      </c>
      <c r="V21" s="142">
        <f t="shared" si="11"/>
        <v>1793</v>
      </c>
      <c r="W21" s="162">
        <f>V21/T21*100</f>
        <v>119.53333333333333</v>
      </c>
      <c r="X21" s="151">
        <v>141</v>
      </c>
      <c r="Y21" s="151">
        <v>152</v>
      </c>
      <c r="Z21" s="151">
        <v>111</v>
      </c>
      <c r="AA21" s="151">
        <v>152</v>
      </c>
      <c r="AB21" s="151">
        <v>150</v>
      </c>
      <c r="AC21" s="151">
        <v>114</v>
      </c>
      <c r="AD21" s="151">
        <v>128</v>
      </c>
      <c r="AE21" s="151">
        <v>177</v>
      </c>
      <c r="AF21" s="151">
        <v>179</v>
      </c>
      <c r="AG21" s="151">
        <v>187</v>
      </c>
      <c r="AH21" s="151">
        <v>164</v>
      </c>
      <c r="AI21" s="151">
        <v>138</v>
      </c>
      <c r="AJ21" s="164"/>
      <c r="AK21" s="150">
        <v>30000</v>
      </c>
      <c r="AL21" s="151">
        <v>26856</v>
      </c>
      <c r="AM21" s="142">
        <f t="shared" si="12"/>
        <v>25929</v>
      </c>
      <c r="AN21" s="162">
        <f t="shared" si="2"/>
        <v>86.42999999999999</v>
      </c>
      <c r="AO21" s="144">
        <v>2243</v>
      </c>
      <c r="AP21" s="144">
        <v>2287</v>
      </c>
      <c r="AQ21" s="144">
        <v>1736</v>
      </c>
      <c r="AR21" s="144">
        <v>2768</v>
      </c>
      <c r="AS21" s="144">
        <v>2189</v>
      </c>
      <c r="AT21" s="144">
        <v>2116</v>
      </c>
      <c r="AU21" s="151">
        <v>1927</v>
      </c>
      <c r="AV21" s="151">
        <v>1975</v>
      </c>
      <c r="AW21" s="151">
        <v>2249</v>
      </c>
      <c r="AX21" s="151">
        <v>2255</v>
      </c>
      <c r="AY21" s="151">
        <v>2283</v>
      </c>
      <c r="AZ21" s="151">
        <v>1901</v>
      </c>
      <c r="BA21" s="145">
        <f t="shared" si="13"/>
        <v>86.43</v>
      </c>
      <c r="BB21" s="64" t="e">
        <f>+#REF!/(#REF!*365)%</f>
        <v>#REF!</v>
      </c>
      <c r="BC21" s="65" t="e">
        <f>+#REF!/(#REF!*365)%</f>
        <v>#REF!</v>
      </c>
      <c r="BE21" s="168"/>
    </row>
    <row r="22" spans="1:55" ht="27" customHeight="1">
      <c r="A22" s="6"/>
      <c r="B22" s="6"/>
      <c r="C22" s="12"/>
      <c r="D22" s="12"/>
      <c r="E22" s="6"/>
      <c r="F22" s="6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30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30"/>
      <c r="BB22" s="32"/>
      <c r="BC22" s="32"/>
    </row>
    <row r="23" spans="1:55" ht="27" customHeight="1">
      <c r="A23" s="6"/>
      <c r="B23" s="6"/>
      <c r="C23" s="11"/>
      <c r="D23" s="11"/>
      <c r="E23" s="11"/>
      <c r="F23" s="11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8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30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30"/>
      <c r="BB23" s="32"/>
      <c r="BC23" s="32"/>
    </row>
    <row r="24" spans="3:55" ht="27" customHeight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30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30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30"/>
      <c r="BB24" s="32"/>
      <c r="BC24" s="32"/>
    </row>
    <row r="25" spans="3:55" ht="27" customHeight="1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30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30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30"/>
      <c r="BB25" s="32"/>
      <c r="BC25" s="32"/>
    </row>
    <row r="26" spans="3:55" ht="27" customHeight="1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30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30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30"/>
      <c r="BB26" s="32"/>
      <c r="BC26" s="32"/>
    </row>
    <row r="27" spans="3:55" ht="27" customHeight="1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30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30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30"/>
      <c r="BB27" s="32"/>
      <c r="BC27" s="32"/>
    </row>
    <row r="28" spans="3:55" ht="15.7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30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30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30"/>
      <c r="BB28" s="32"/>
      <c r="BC28" s="32"/>
    </row>
    <row r="29" spans="3:55" ht="15.75" customHeight="1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30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30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30"/>
      <c r="BB29" s="32"/>
      <c r="BC29" s="32"/>
    </row>
  </sheetData>
  <sheetProtection/>
  <mergeCells count="31">
    <mergeCell ref="C3:AN3"/>
    <mergeCell ref="AK4:AN4"/>
    <mergeCell ref="A1:BB1"/>
    <mergeCell ref="A2:BB2"/>
    <mergeCell ref="A3:A6"/>
    <mergeCell ref="B3:B6"/>
    <mergeCell ref="BB3:BC5"/>
    <mergeCell ref="C4:S4"/>
    <mergeCell ref="T4:AJ4"/>
    <mergeCell ref="C5:C6"/>
    <mergeCell ref="D5:D6"/>
    <mergeCell ref="E5:E6"/>
    <mergeCell ref="F5:F6"/>
    <mergeCell ref="G5:R5"/>
    <mergeCell ref="S5:S6"/>
    <mergeCell ref="T5:T6"/>
    <mergeCell ref="BA5:BA6"/>
    <mergeCell ref="G22:S22"/>
    <mergeCell ref="T22:AI22"/>
    <mergeCell ref="U5:U6"/>
    <mergeCell ref="V5:V6"/>
    <mergeCell ref="W5:W6"/>
    <mergeCell ref="X5:AI5"/>
    <mergeCell ref="AJ5:AJ6"/>
    <mergeCell ref="AK5:AK6"/>
    <mergeCell ref="G23:S23"/>
    <mergeCell ref="T23:AI23"/>
    <mergeCell ref="AL5:AL6"/>
    <mergeCell ref="AM5:AM6"/>
    <mergeCell ref="AN5:AN6"/>
    <mergeCell ref="AO5:AZ5"/>
  </mergeCells>
  <printOptions/>
  <pageMargins left="0.2" right="0.2" top="0.39" bottom="0.33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3"/>
  <sheetViews>
    <sheetView tabSelected="1" zoomScalePageLayoutView="0" workbookViewId="0" topLeftCell="A3">
      <selection activeCell="C7" sqref="C7:AM7"/>
    </sheetView>
  </sheetViews>
  <sheetFormatPr defaultColWidth="9.140625" defaultRowHeight="12.75"/>
  <cols>
    <col min="1" max="1" width="4.421875" style="7" customWidth="1"/>
    <col min="2" max="2" width="25.140625" style="7" customWidth="1"/>
    <col min="3" max="3" width="13.140625" style="7" customWidth="1"/>
    <col min="4" max="4" width="11.57421875" style="7" hidden="1" customWidth="1"/>
    <col min="5" max="5" width="12.28125" style="7" customWidth="1"/>
    <col min="6" max="6" width="12.00390625" style="7" customWidth="1"/>
    <col min="7" max="18" width="10.421875" style="7" hidden="1" customWidth="1"/>
    <col min="19" max="19" width="8.421875" style="34" hidden="1" customWidth="1"/>
    <col min="20" max="20" width="11.421875" style="7" customWidth="1"/>
    <col min="21" max="21" width="11.57421875" style="7" hidden="1" customWidth="1"/>
    <col min="22" max="22" width="11.8515625" style="7" customWidth="1"/>
    <col min="23" max="23" width="11.57421875" style="7" customWidth="1"/>
    <col min="24" max="35" width="11.57421875" style="7" hidden="1" customWidth="1"/>
    <col min="36" max="36" width="8.421875" style="34" hidden="1" customWidth="1"/>
    <col min="37" max="37" width="11.7109375" style="7" customWidth="1"/>
    <col min="38" max="38" width="11.57421875" style="7" hidden="1" customWidth="1"/>
    <col min="39" max="39" width="12.28125" style="7" customWidth="1"/>
    <col min="40" max="40" width="11.8515625" style="7" customWidth="1"/>
    <col min="41" max="51" width="11.57421875" style="7" hidden="1" customWidth="1"/>
    <col min="52" max="52" width="11.8515625" style="7" hidden="1" customWidth="1"/>
    <col min="53" max="53" width="8.421875" style="34" hidden="1" customWidth="1"/>
    <col min="54" max="55" width="9.28125" style="36" hidden="1" customWidth="1"/>
    <col min="56" max="56" width="9.7109375" style="7" customWidth="1"/>
    <col min="57" max="57" width="13.00390625" style="7" customWidth="1"/>
    <col min="58" max="58" width="11.57421875" style="7" customWidth="1"/>
    <col min="59" max="16384" width="9.140625" style="7" customWidth="1"/>
  </cols>
  <sheetData>
    <row r="1" spans="1:55" ht="15.75">
      <c r="A1" s="174" t="s">
        <v>70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7"/>
    </row>
    <row r="2" spans="1:55" ht="33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7"/>
    </row>
    <row r="3" spans="1:55" s="153" customFormat="1" ht="23.25" customHeight="1">
      <c r="A3" s="186" t="s">
        <v>32</v>
      </c>
      <c r="B3" s="186" t="s">
        <v>33</v>
      </c>
      <c r="C3" s="186" t="s">
        <v>59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8"/>
      <c r="BB3" s="192" t="s">
        <v>38</v>
      </c>
      <c r="BC3" s="193"/>
    </row>
    <row r="4" spans="1:55" s="153" customFormat="1" ht="23.25" customHeight="1">
      <c r="A4" s="186"/>
      <c r="B4" s="186"/>
      <c r="C4" s="181" t="s">
        <v>60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 t="s">
        <v>61</v>
      </c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 t="s">
        <v>62</v>
      </c>
      <c r="AL4" s="181"/>
      <c r="AM4" s="181"/>
      <c r="AN4" s="181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5"/>
      <c r="BB4" s="194"/>
      <c r="BC4" s="195"/>
    </row>
    <row r="5" spans="1:55" s="153" customFormat="1" ht="23.25" customHeight="1">
      <c r="A5" s="186"/>
      <c r="B5" s="186"/>
      <c r="C5" s="181" t="s">
        <v>13</v>
      </c>
      <c r="D5" s="181" t="s">
        <v>40</v>
      </c>
      <c r="E5" s="181" t="s">
        <v>30</v>
      </c>
      <c r="F5" s="181" t="s">
        <v>57</v>
      </c>
      <c r="G5" s="181" t="s">
        <v>31</v>
      </c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9" t="s">
        <v>14</v>
      </c>
      <c r="T5" s="181" t="s">
        <v>13</v>
      </c>
      <c r="U5" s="181" t="s">
        <v>40</v>
      </c>
      <c r="V5" s="181" t="s">
        <v>30</v>
      </c>
      <c r="W5" s="181" t="s">
        <v>57</v>
      </c>
      <c r="X5" s="181" t="s">
        <v>31</v>
      </c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9" t="s">
        <v>14</v>
      </c>
      <c r="AK5" s="181" t="s">
        <v>13</v>
      </c>
      <c r="AL5" s="181" t="s">
        <v>40</v>
      </c>
      <c r="AM5" s="181" t="s">
        <v>30</v>
      </c>
      <c r="AN5" s="181" t="s">
        <v>57</v>
      </c>
      <c r="AO5" s="196" t="s">
        <v>31</v>
      </c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8"/>
      <c r="BA5" s="199" t="s">
        <v>14</v>
      </c>
      <c r="BB5" s="194"/>
      <c r="BC5" s="195"/>
    </row>
    <row r="6" spans="1:55" s="153" customFormat="1" ht="12" customHeight="1">
      <c r="A6" s="186"/>
      <c r="B6" s="186"/>
      <c r="C6" s="181"/>
      <c r="D6" s="181"/>
      <c r="E6" s="181"/>
      <c r="F6" s="181"/>
      <c r="G6" s="106" t="s">
        <v>18</v>
      </c>
      <c r="H6" s="106" t="s">
        <v>19</v>
      </c>
      <c r="I6" s="106" t="s">
        <v>20</v>
      </c>
      <c r="J6" s="106" t="s">
        <v>21</v>
      </c>
      <c r="K6" s="106" t="s">
        <v>22</v>
      </c>
      <c r="L6" s="106" t="s">
        <v>23</v>
      </c>
      <c r="M6" s="106" t="s">
        <v>24</v>
      </c>
      <c r="N6" s="106" t="s">
        <v>25</v>
      </c>
      <c r="O6" s="106" t="s">
        <v>26</v>
      </c>
      <c r="P6" s="106" t="s">
        <v>27</v>
      </c>
      <c r="Q6" s="106" t="s">
        <v>28</v>
      </c>
      <c r="R6" s="106" t="s">
        <v>29</v>
      </c>
      <c r="S6" s="189"/>
      <c r="T6" s="181"/>
      <c r="U6" s="181"/>
      <c r="V6" s="181"/>
      <c r="W6" s="181"/>
      <c r="X6" s="106" t="s">
        <v>18</v>
      </c>
      <c r="Y6" s="106" t="s">
        <v>19</v>
      </c>
      <c r="Z6" s="106" t="s">
        <v>20</v>
      </c>
      <c r="AA6" s="106" t="s">
        <v>21</v>
      </c>
      <c r="AB6" s="106" t="s">
        <v>22</v>
      </c>
      <c r="AC6" s="106" t="s">
        <v>23</v>
      </c>
      <c r="AD6" s="106" t="s">
        <v>24</v>
      </c>
      <c r="AE6" s="106" t="s">
        <v>25</v>
      </c>
      <c r="AF6" s="106" t="s">
        <v>26</v>
      </c>
      <c r="AG6" s="106" t="s">
        <v>27</v>
      </c>
      <c r="AH6" s="106" t="s">
        <v>28</v>
      </c>
      <c r="AI6" s="106" t="s">
        <v>29</v>
      </c>
      <c r="AJ6" s="189"/>
      <c r="AK6" s="181"/>
      <c r="AL6" s="181"/>
      <c r="AM6" s="181"/>
      <c r="AN6" s="181"/>
      <c r="AO6" s="106" t="s">
        <v>18</v>
      </c>
      <c r="AP6" s="106" t="s">
        <v>19</v>
      </c>
      <c r="AQ6" s="106" t="s">
        <v>20</v>
      </c>
      <c r="AR6" s="106" t="s">
        <v>21</v>
      </c>
      <c r="AS6" s="106" t="s">
        <v>22</v>
      </c>
      <c r="AT6" s="106" t="s">
        <v>23</v>
      </c>
      <c r="AU6" s="106" t="s">
        <v>24</v>
      </c>
      <c r="AV6" s="106" t="s">
        <v>25</v>
      </c>
      <c r="AW6" s="106" t="s">
        <v>26</v>
      </c>
      <c r="AX6" s="106" t="s">
        <v>27</v>
      </c>
      <c r="AY6" s="106" t="s">
        <v>28</v>
      </c>
      <c r="AZ6" s="106" t="s">
        <v>29</v>
      </c>
      <c r="BA6" s="200"/>
      <c r="BB6" s="156" t="s">
        <v>13</v>
      </c>
      <c r="BC6" s="156" t="s">
        <v>16</v>
      </c>
    </row>
    <row r="7" spans="1:59" s="19" customFormat="1" ht="24" customHeight="1">
      <c r="A7" s="100"/>
      <c r="B7" s="100" t="s">
        <v>17</v>
      </c>
      <c r="C7" s="169">
        <v>156300</v>
      </c>
      <c r="D7" s="169">
        <f aca="true" t="shared" si="0" ref="D7:BA7">D8+D13</f>
        <v>144549</v>
      </c>
      <c r="E7" s="169">
        <f t="shared" si="0"/>
        <v>147929</v>
      </c>
      <c r="F7" s="170">
        <f aca="true" t="shared" si="1" ref="F7:F21">E7/C7*100</f>
        <v>94.64427383237364</v>
      </c>
      <c r="G7" s="169">
        <f t="shared" si="0"/>
        <v>11167</v>
      </c>
      <c r="H7" s="169">
        <f t="shared" si="0"/>
        <v>10682</v>
      </c>
      <c r="I7" s="169">
        <f t="shared" si="0"/>
        <v>9435</v>
      </c>
      <c r="J7" s="169">
        <f t="shared" si="0"/>
        <v>12913</v>
      </c>
      <c r="K7" s="169">
        <f t="shared" si="0"/>
        <v>12480</v>
      </c>
      <c r="L7" s="169">
        <f t="shared" si="0"/>
        <v>12696</v>
      </c>
      <c r="M7" s="169">
        <f t="shared" si="0"/>
        <v>11289</v>
      </c>
      <c r="N7" s="169">
        <f t="shared" si="0"/>
        <v>12390</v>
      </c>
      <c r="O7" s="169">
        <f t="shared" si="0"/>
        <v>13250</v>
      </c>
      <c r="P7" s="169">
        <f t="shared" si="0"/>
        <v>15216</v>
      </c>
      <c r="Q7" s="169">
        <f t="shared" si="0"/>
        <v>13698</v>
      </c>
      <c r="R7" s="169">
        <f t="shared" si="0"/>
        <v>12713</v>
      </c>
      <c r="S7" s="169">
        <f t="shared" si="0"/>
        <v>94.96203438395415</v>
      </c>
      <c r="T7" s="169">
        <f t="shared" si="0"/>
        <v>19745</v>
      </c>
      <c r="U7" s="169">
        <f t="shared" si="0"/>
        <v>18627</v>
      </c>
      <c r="V7" s="169">
        <f t="shared" si="0"/>
        <v>20926</v>
      </c>
      <c r="W7" s="170">
        <f aca="true" t="shared" si="2" ref="W7:W21">V7/T7*100</f>
        <v>105.98126107875412</v>
      </c>
      <c r="X7" s="169">
        <f t="shared" si="0"/>
        <v>1482</v>
      </c>
      <c r="Y7" s="169">
        <f t="shared" si="0"/>
        <v>1548</v>
      </c>
      <c r="Z7" s="169">
        <f t="shared" si="0"/>
        <v>1488</v>
      </c>
      <c r="AA7" s="169">
        <f t="shared" si="0"/>
        <v>1742</v>
      </c>
      <c r="AB7" s="169">
        <f t="shared" si="0"/>
        <v>1753</v>
      </c>
      <c r="AC7" s="169">
        <f t="shared" si="0"/>
        <v>1690</v>
      </c>
      <c r="AD7" s="169">
        <f t="shared" si="0"/>
        <v>1404</v>
      </c>
      <c r="AE7" s="169">
        <f t="shared" si="0"/>
        <v>1693</v>
      </c>
      <c r="AF7" s="169">
        <f t="shared" si="0"/>
        <v>1881</v>
      </c>
      <c r="AG7" s="169">
        <f t="shared" si="0"/>
        <v>2252</v>
      </c>
      <c r="AH7" s="169">
        <f t="shared" si="0"/>
        <v>2124</v>
      </c>
      <c r="AI7" s="169">
        <f t="shared" si="0"/>
        <v>1869</v>
      </c>
      <c r="AJ7" s="169">
        <f t="shared" si="0"/>
        <v>104.59558823529412</v>
      </c>
      <c r="AK7" s="169">
        <v>111590</v>
      </c>
      <c r="AL7" s="100">
        <f t="shared" si="0"/>
        <v>99930</v>
      </c>
      <c r="AM7" s="100">
        <f t="shared" si="0"/>
        <v>100063</v>
      </c>
      <c r="AN7" s="138">
        <f aca="true" t="shared" si="3" ref="AN7:AN21">AM7/AK7*100</f>
        <v>89.67022134599874</v>
      </c>
      <c r="AO7" s="127">
        <f t="shared" si="0"/>
        <v>8038</v>
      </c>
      <c r="AP7" s="127">
        <f t="shared" si="0"/>
        <v>7460</v>
      </c>
      <c r="AQ7" s="127">
        <f t="shared" si="0"/>
        <v>6228</v>
      </c>
      <c r="AR7" s="127">
        <f t="shared" si="0"/>
        <v>8569</v>
      </c>
      <c r="AS7" s="127">
        <f t="shared" si="0"/>
        <v>8289</v>
      </c>
      <c r="AT7" s="127">
        <f t="shared" si="0"/>
        <v>8452</v>
      </c>
      <c r="AU7" s="127">
        <f t="shared" si="0"/>
        <v>6700</v>
      </c>
      <c r="AV7" s="127">
        <f t="shared" si="0"/>
        <v>8218</v>
      </c>
      <c r="AW7" s="127">
        <f t="shared" si="0"/>
        <v>8864</v>
      </c>
      <c r="AX7" s="127">
        <f t="shared" si="0"/>
        <v>10592</v>
      </c>
      <c r="AY7" s="127">
        <f t="shared" si="0"/>
        <v>9688</v>
      </c>
      <c r="AZ7" s="127">
        <f t="shared" si="0"/>
        <v>8965</v>
      </c>
      <c r="BA7" s="127">
        <f t="shared" si="0"/>
        <v>89.7475442043222</v>
      </c>
      <c r="BB7" s="63" t="e">
        <f>+#REF!/(#REF!*365)%</f>
        <v>#REF!</v>
      </c>
      <c r="BC7" s="129" t="e">
        <f>+#REF!/(#REF!*365)%</f>
        <v>#REF!</v>
      </c>
      <c r="BD7" s="135"/>
      <c r="BE7" s="136"/>
      <c r="BF7" s="136"/>
      <c r="BG7" s="136"/>
    </row>
    <row r="8" spans="1:57" s="131" customFormat="1" ht="24" customHeight="1">
      <c r="A8" s="139" t="s">
        <v>11</v>
      </c>
      <c r="B8" s="140" t="s">
        <v>0</v>
      </c>
      <c r="C8" s="100">
        <f>SUM(C9:C12)</f>
        <v>17200</v>
      </c>
      <c r="D8" s="100">
        <f>SUM(D9:D11)</f>
        <v>15066</v>
      </c>
      <c r="E8" s="100">
        <f>SUM(E9:E12)</f>
        <v>15362</v>
      </c>
      <c r="F8" s="138">
        <f t="shared" si="1"/>
        <v>89.31395348837209</v>
      </c>
      <c r="G8" s="100">
        <f>SUM(G9:G12)</f>
        <v>905</v>
      </c>
      <c r="H8" s="100">
        <f aca="true" t="shared" si="4" ref="H8:R8">SUM(H9:H12)</f>
        <v>931</v>
      </c>
      <c r="I8" s="100">
        <f t="shared" si="4"/>
        <v>1246</v>
      </c>
      <c r="J8" s="100">
        <f t="shared" si="4"/>
        <v>1230</v>
      </c>
      <c r="K8" s="100">
        <f t="shared" si="4"/>
        <v>1143</v>
      </c>
      <c r="L8" s="100">
        <f t="shared" si="4"/>
        <v>1188</v>
      </c>
      <c r="M8" s="100">
        <f t="shared" si="4"/>
        <v>1139</v>
      </c>
      <c r="N8" s="100">
        <f t="shared" si="4"/>
        <v>1366</v>
      </c>
      <c r="O8" s="100">
        <f t="shared" si="4"/>
        <v>1524</v>
      </c>
      <c r="P8" s="100">
        <f t="shared" si="4"/>
        <v>1765</v>
      </c>
      <c r="Q8" s="100">
        <f t="shared" si="4"/>
        <v>1546</v>
      </c>
      <c r="R8" s="100">
        <f t="shared" si="4"/>
        <v>1379</v>
      </c>
      <c r="S8" s="100">
        <f>SUM(S9:S11)</f>
        <v>0</v>
      </c>
      <c r="T8" s="100">
        <f>SUM(T9:T12)</f>
        <v>6145</v>
      </c>
      <c r="U8" s="100">
        <f>SUM(U9:U12)</f>
        <v>5885</v>
      </c>
      <c r="V8" s="100">
        <f>SUM(V9:V12)</f>
        <v>6701</v>
      </c>
      <c r="W8" s="138">
        <f t="shared" si="2"/>
        <v>109.0480065093572</v>
      </c>
      <c r="X8" s="100">
        <f>SUM(X9:X12)</f>
        <v>354</v>
      </c>
      <c r="Y8" s="100">
        <f aca="true" t="shared" si="5" ref="Y8:AI8">SUM(Y9:Y12)</f>
        <v>464</v>
      </c>
      <c r="Z8" s="100">
        <f t="shared" si="5"/>
        <v>522</v>
      </c>
      <c r="AA8" s="100">
        <f t="shared" si="5"/>
        <v>543</v>
      </c>
      <c r="AB8" s="100">
        <f t="shared" si="5"/>
        <v>525</v>
      </c>
      <c r="AC8" s="100">
        <f t="shared" si="5"/>
        <v>494</v>
      </c>
      <c r="AD8" s="100">
        <f t="shared" si="5"/>
        <v>491</v>
      </c>
      <c r="AE8" s="100">
        <f t="shared" si="5"/>
        <v>629</v>
      </c>
      <c r="AF8" s="100">
        <f t="shared" si="5"/>
        <v>697</v>
      </c>
      <c r="AG8" s="100">
        <f t="shared" si="5"/>
        <v>757</v>
      </c>
      <c r="AH8" s="100">
        <f t="shared" si="5"/>
        <v>648</v>
      </c>
      <c r="AI8" s="100">
        <f t="shared" si="5"/>
        <v>577</v>
      </c>
      <c r="AJ8" s="100">
        <f>SUM(AJ9:AJ11)</f>
        <v>0</v>
      </c>
      <c r="AK8" s="100">
        <f>SUM(AK9:AK12)</f>
        <v>10090</v>
      </c>
      <c r="AL8" s="100">
        <f>SUM(AL9:AL12)</f>
        <v>9248</v>
      </c>
      <c r="AM8" s="100">
        <f>SUM(AM9:AM12)</f>
        <v>8700</v>
      </c>
      <c r="AN8" s="138">
        <f t="shared" si="3"/>
        <v>86.22398414271557</v>
      </c>
      <c r="AO8" s="130">
        <f>SUM(AO9:AO12)</f>
        <v>551</v>
      </c>
      <c r="AP8" s="130">
        <f aca="true" t="shared" si="6" ref="AP8:AZ8">SUM(AP9:AP12)</f>
        <v>467</v>
      </c>
      <c r="AQ8" s="130">
        <f t="shared" si="6"/>
        <v>724</v>
      </c>
      <c r="AR8" s="130">
        <f t="shared" si="6"/>
        <v>712</v>
      </c>
      <c r="AS8" s="130">
        <f t="shared" si="6"/>
        <v>641</v>
      </c>
      <c r="AT8" s="130">
        <f t="shared" si="6"/>
        <v>710</v>
      </c>
      <c r="AU8" s="130">
        <f t="shared" si="6"/>
        <v>637</v>
      </c>
      <c r="AV8" s="130">
        <f t="shared" si="6"/>
        <v>742</v>
      </c>
      <c r="AW8" s="130">
        <f t="shared" si="6"/>
        <v>816</v>
      </c>
      <c r="AX8" s="130">
        <f t="shared" si="6"/>
        <v>1006</v>
      </c>
      <c r="AY8" s="130">
        <f t="shared" si="6"/>
        <v>892</v>
      </c>
      <c r="AZ8" s="130">
        <f t="shared" si="6"/>
        <v>802</v>
      </c>
      <c r="BA8" s="130">
        <f>SUM(BA9:BA11)</f>
        <v>0</v>
      </c>
      <c r="BB8" s="63" t="e">
        <f>+#REF!/(#REF!*365)%</f>
        <v>#REF!</v>
      </c>
      <c r="BC8" s="63" t="e">
        <f>+#REF!/(#REF!*365)%</f>
        <v>#REF!</v>
      </c>
      <c r="BE8" s="137"/>
    </row>
    <row r="9" spans="1:57" ht="24" customHeight="1">
      <c r="A9" s="142">
        <v>1</v>
      </c>
      <c r="B9" s="143" t="s">
        <v>1</v>
      </c>
      <c r="C9" s="142">
        <v>16000</v>
      </c>
      <c r="D9" s="144">
        <v>14733</v>
      </c>
      <c r="E9" s="142">
        <f>SUM(G9:R9)</f>
        <v>14685</v>
      </c>
      <c r="F9" s="162">
        <f t="shared" si="1"/>
        <v>91.78125</v>
      </c>
      <c r="G9" s="144">
        <v>871</v>
      </c>
      <c r="H9" s="144">
        <v>895</v>
      </c>
      <c r="I9" s="144">
        <v>1214</v>
      </c>
      <c r="J9" s="144">
        <v>1207</v>
      </c>
      <c r="K9" s="144">
        <v>1105</v>
      </c>
      <c r="L9" s="144">
        <v>1135</v>
      </c>
      <c r="M9" s="144">
        <v>1060</v>
      </c>
      <c r="N9" s="144">
        <v>1271</v>
      </c>
      <c r="O9" s="144">
        <v>1424</v>
      </c>
      <c r="P9" s="144">
        <v>1697</v>
      </c>
      <c r="Q9" s="144">
        <v>1482</v>
      </c>
      <c r="R9" s="144">
        <v>1324</v>
      </c>
      <c r="S9" s="147"/>
      <c r="T9" s="142">
        <v>5800</v>
      </c>
      <c r="U9" s="144">
        <v>5635</v>
      </c>
      <c r="V9" s="142">
        <f>SUM(X9:AI9)</f>
        <v>6404</v>
      </c>
      <c r="W9" s="162">
        <f t="shared" si="2"/>
        <v>110.41379310344827</v>
      </c>
      <c r="X9" s="144">
        <v>342</v>
      </c>
      <c r="Y9" s="144">
        <v>441</v>
      </c>
      <c r="Z9" s="144">
        <v>507</v>
      </c>
      <c r="AA9" s="144">
        <v>533</v>
      </c>
      <c r="AB9" s="144">
        <v>506</v>
      </c>
      <c r="AC9" s="144">
        <v>472</v>
      </c>
      <c r="AD9" s="144">
        <v>469</v>
      </c>
      <c r="AE9" s="144">
        <v>587</v>
      </c>
      <c r="AF9" s="144">
        <v>661</v>
      </c>
      <c r="AG9" s="144">
        <v>723</v>
      </c>
      <c r="AH9" s="144">
        <v>616</v>
      </c>
      <c r="AI9" s="144">
        <v>547</v>
      </c>
      <c r="AJ9" s="147"/>
      <c r="AK9" s="142">
        <v>9500</v>
      </c>
      <c r="AL9" s="144">
        <v>9098</v>
      </c>
      <c r="AM9" s="142">
        <f>SUM(AO9:AZ9)</f>
        <v>8281</v>
      </c>
      <c r="AN9" s="162">
        <f t="shared" si="3"/>
        <v>87.16842105263159</v>
      </c>
      <c r="AO9" s="101">
        <v>529</v>
      </c>
      <c r="AP9" s="101">
        <v>454</v>
      </c>
      <c r="AQ9" s="101">
        <v>707</v>
      </c>
      <c r="AR9" s="101">
        <v>674</v>
      </c>
      <c r="AS9" s="101">
        <v>599</v>
      </c>
      <c r="AT9" s="101">
        <v>663</v>
      </c>
      <c r="AU9" s="101">
        <v>591</v>
      </c>
      <c r="AV9" s="101">
        <v>684</v>
      </c>
      <c r="AW9" s="101">
        <v>763</v>
      </c>
      <c r="AX9" s="101">
        <v>974</v>
      </c>
      <c r="AY9" s="101">
        <v>866</v>
      </c>
      <c r="AZ9" s="101">
        <v>777</v>
      </c>
      <c r="BA9" s="24"/>
      <c r="BB9" s="63" t="e">
        <f>+#REF!/(#REF!*365)%</f>
        <v>#REF!</v>
      </c>
      <c r="BC9" s="63" t="e">
        <f>+#REF!/(#REF!*365)%</f>
        <v>#REF!</v>
      </c>
      <c r="BD9" s="133"/>
      <c r="BE9" s="134"/>
    </row>
    <row r="10" spans="1:55" ht="24" customHeight="1">
      <c r="A10" s="142">
        <v>2</v>
      </c>
      <c r="B10" s="143" t="s">
        <v>2</v>
      </c>
      <c r="C10" s="142">
        <v>550</v>
      </c>
      <c r="D10" s="144">
        <v>299</v>
      </c>
      <c r="E10" s="142">
        <f>SUM(G10:R10)</f>
        <v>445</v>
      </c>
      <c r="F10" s="162">
        <f t="shared" si="1"/>
        <v>80.9090909090909</v>
      </c>
      <c r="G10" s="144">
        <v>30</v>
      </c>
      <c r="H10" s="144">
        <v>35</v>
      </c>
      <c r="I10" s="144">
        <v>32</v>
      </c>
      <c r="J10" s="144">
        <v>18</v>
      </c>
      <c r="K10" s="144">
        <v>27</v>
      </c>
      <c r="L10" s="144">
        <v>35</v>
      </c>
      <c r="M10" s="144">
        <v>41</v>
      </c>
      <c r="N10" s="144">
        <v>59</v>
      </c>
      <c r="O10" s="144">
        <v>65</v>
      </c>
      <c r="P10" s="144">
        <v>37</v>
      </c>
      <c r="Q10" s="144">
        <v>34</v>
      </c>
      <c r="R10" s="144">
        <v>32</v>
      </c>
      <c r="S10" s="147"/>
      <c r="T10" s="142">
        <v>300</v>
      </c>
      <c r="U10" s="144">
        <v>228</v>
      </c>
      <c r="V10" s="142">
        <f>SUM(X10:AI10)</f>
        <v>291</v>
      </c>
      <c r="W10" s="162">
        <f t="shared" si="2"/>
        <v>97</v>
      </c>
      <c r="X10" s="144">
        <v>12</v>
      </c>
      <c r="Y10" s="144">
        <v>23</v>
      </c>
      <c r="Z10" s="144">
        <v>15</v>
      </c>
      <c r="AA10" s="144">
        <v>10</v>
      </c>
      <c r="AB10" s="144">
        <v>19</v>
      </c>
      <c r="AC10" s="144">
        <v>22</v>
      </c>
      <c r="AD10" s="144">
        <v>21</v>
      </c>
      <c r="AE10" s="144">
        <v>41</v>
      </c>
      <c r="AF10" s="144">
        <v>35</v>
      </c>
      <c r="AG10" s="144">
        <v>33</v>
      </c>
      <c r="AH10" s="144">
        <v>30</v>
      </c>
      <c r="AI10" s="144">
        <v>30</v>
      </c>
      <c r="AJ10" s="147"/>
      <c r="AK10" s="142">
        <v>200</v>
      </c>
      <c r="AL10" s="144">
        <v>138</v>
      </c>
      <c r="AM10" s="142">
        <f>SUM(AO10:AZ10)</f>
        <v>208</v>
      </c>
      <c r="AN10" s="162">
        <f t="shared" si="3"/>
        <v>104</v>
      </c>
      <c r="AO10" s="101">
        <v>18</v>
      </c>
      <c r="AP10" s="101">
        <v>12</v>
      </c>
      <c r="AQ10" s="101">
        <v>17</v>
      </c>
      <c r="AR10" s="101">
        <v>33</v>
      </c>
      <c r="AS10" s="101">
        <v>31</v>
      </c>
      <c r="AT10" s="101">
        <v>30</v>
      </c>
      <c r="AU10" s="101">
        <v>15</v>
      </c>
      <c r="AV10" s="101">
        <v>23</v>
      </c>
      <c r="AW10" s="101">
        <v>19</v>
      </c>
      <c r="AX10" s="101">
        <v>4</v>
      </c>
      <c r="AY10" s="101">
        <v>4</v>
      </c>
      <c r="AZ10" s="101">
        <v>2</v>
      </c>
      <c r="BA10" s="24"/>
      <c r="BB10" s="63" t="e">
        <f>+#REF!/(#REF!*365)%</f>
        <v>#REF!</v>
      </c>
      <c r="BC10" s="63" t="e">
        <f>+#REF!/(#REF!*365)%</f>
        <v>#REF!</v>
      </c>
    </row>
    <row r="11" spans="1:56" ht="24" customHeight="1">
      <c r="A11" s="142">
        <v>3</v>
      </c>
      <c r="B11" s="143" t="s">
        <v>3</v>
      </c>
      <c r="C11" s="142">
        <v>150</v>
      </c>
      <c r="D11" s="144">
        <v>34</v>
      </c>
      <c r="E11" s="142">
        <f>SUM(G11:R11)</f>
        <v>18</v>
      </c>
      <c r="F11" s="162">
        <f t="shared" si="1"/>
        <v>12</v>
      </c>
      <c r="G11" s="144">
        <v>4</v>
      </c>
      <c r="H11" s="144">
        <v>1</v>
      </c>
      <c r="I11" s="144">
        <v>0</v>
      </c>
      <c r="J11" s="144">
        <v>0</v>
      </c>
      <c r="K11" s="144">
        <v>1</v>
      </c>
      <c r="L11" s="144">
        <v>0</v>
      </c>
      <c r="M11" s="144">
        <v>1</v>
      </c>
      <c r="N11" s="144">
        <v>2</v>
      </c>
      <c r="O11" s="144">
        <v>1</v>
      </c>
      <c r="P11" s="144">
        <v>2</v>
      </c>
      <c r="Q11" s="144">
        <v>6</v>
      </c>
      <c r="R11" s="144">
        <v>0</v>
      </c>
      <c r="S11" s="147"/>
      <c r="T11" s="142">
        <v>45</v>
      </c>
      <c r="U11" s="144">
        <v>22</v>
      </c>
      <c r="V11" s="142">
        <f>SUM(X11:AI11)</f>
        <v>6</v>
      </c>
      <c r="W11" s="162">
        <f t="shared" si="2"/>
        <v>13.333333333333334</v>
      </c>
      <c r="X11" s="144">
        <v>0</v>
      </c>
      <c r="Y11" s="144">
        <v>0</v>
      </c>
      <c r="Z11" s="144">
        <v>0</v>
      </c>
      <c r="AA11" s="144">
        <v>0</v>
      </c>
      <c r="AB11" s="144">
        <v>0</v>
      </c>
      <c r="AC11" s="144">
        <v>0</v>
      </c>
      <c r="AD11" s="144">
        <v>1</v>
      </c>
      <c r="AE11" s="144">
        <v>1</v>
      </c>
      <c r="AF11" s="144">
        <v>1</v>
      </c>
      <c r="AG11" s="144">
        <v>1</v>
      </c>
      <c r="AH11" s="144">
        <v>2</v>
      </c>
      <c r="AI11" s="144"/>
      <c r="AJ11" s="147"/>
      <c r="AK11" s="142">
        <v>90</v>
      </c>
      <c r="AL11" s="144">
        <v>12</v>
      </c>
      <c r="AM11" s="142">
        <f>SUM(AO11:AZ11)</f>
        <v>7</v>
      </c>
      <c r="AN11" s="162">
        <f t="shared" si="3"/>
        <v>7.777777777777778</v>
      </c>
      <c r="AO11" s="101">
        <v>4</v>
      </c>
      <c r="AP11" s="101">
        <v>1</v>
      </c>
      <c r="AQ11" s="101">
        <v>0</v>
      </c>
      <c r="AR11" s="101">
        <v>0</v>
      </c>
      <c r="AS11" s="101">
        <v>1</v>
      </c>
      <c r="AT11" s="101">
        <v>0</v>
      </c>
      <c r="AU11" s="101">
        <v>0</v>
      </c>
      <c r="AV11" s="101">
        <v>1</v>
      </c>
      <c r="AW11" s="101">
        <v>0</v>
      </c>
      <c r="AX11" s="101">
        <v>0</v>
      </c>
      <c r="AY11" s="101">
        <v>0</v>
      </c>
      <c r="AZ11" s="101">
        <v>0</v>
      </c>
      <c r="BA11" s="24"/>
      <c r="BB11" s="63" t="e">
        <f>+#REF!/(#REF!*365)%</f>
        <v>#REF!</v>
      </c>
      <c r="BC11" s="63" t="e">
        <f>+#REF!/(#REF!*365)%</f>
        <v>#REF!</v>
      </c>
      <c r="BD11" s="133"/>
    </row>
    <row r="12" spans="1:56" ht="24" customHeight="1">
      <c r="A12" s="142">
        <v>4</v>
      </c>
      <c r="B12" s="143" t="s">
        <v>58</v>
      </c>
      <c r="C12" s="142">
        <v>500</v>
      </c>
      <c r="D12" s="144"/>
      <c r="E12" s="142">
        <f>SUM(G12:R12)</f>
        <v>214</v>
      </c>
      <c r="F12" s="162">
        <f t="shared" si="1"/>
        <v>42.8</v>
      </c>
      <c r="G12" s="144"/>
      <c r="H12" s="144"/>
      <c r="I12" s="144"/>
      <c r="J12" s="144">
        <v>5</v>
      </c>
      <c r="K12" s="144">
        <v>10</v>
      </c>
      <c r="L12" s="144">
        <v>18</v>
      </c>
      <c r="M12" s="144">
        <v>37</v>
      </c>
      <c r="N12" s="144">
        <v>34</v>
      </c>
      <c r="O12" s="144">
        <v>34</v>
      </c>
      <c r="P12" s="144">
        <v>29</v>
      </c>
      <c r="Q12" s="144">
        <v>24</v>
      </c>
      <c r="R12" s="144">
        <v>23</v>
      </c>
      <c r="S12" s="147"/>
      <c r="T12" s="142"/>
      <c r="U12" s="144"/>
      <c r="V12" s="142">
        <f>SUM(X12:AI12)</f>
        <v>0</v>
      </c>
      <c r="W12" s="162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7"/>
      <c r="AK12" s="142">
        <v>300</v>
      </c>
      <c r="AL12" s="144"/>
      <c r="AM12" s="142">
        <f>SUM(AO12:AZ12)</f>
        <v>204</v>
      </c>
      <c r="AN12" s="162">
        <f t="shared" si="3"/>
        <v>68</v>
      </c>
      <c r="AO12" s="101"/>
      <c r="AP12" s="101"/>
      <c r="AQ12" s="101"/>
      <c r="AR12" s="101">
        <v>5</v>
      </c>
      <c r="AS12" s="101">
        <v>10</v>
      </c>
      <c r="AT12" s="101">
        <v>17</v>
      </c>
      <c r="AU12" s="101">
        <v>31</v>
      </c>
      <c r="AV12" s="101">
        <v>34</v>
      </c>
      <c r="AW12" s="101">
        <v>34</v>
      </c>
      <c r="AX12" s="101">
        <v>28</v>
      </c>
      <c r="AY12" s="101">
        <v>22</v>
      </c>
      <c r="AZ12" s="101">
        <v>23</v>
      </c>
      <c r="BA12" s="24"/>
      <c r="BB12" s="63"/>
      <c r="BC12" s="63"/>
      <c r="BD12" s="133"/>
    </row>
    <row r="13" spans="1:55" s="131" customFormat="1" ht="24" customHeight="1">
      <c r="A13" s="139" t="s">
        <v>12</v>
      </c>
      <c r="B13" s="140" t="s">
        <v>4</v>
      </c>
      <c r="C13" s="100">
        <f>SUM(C14:C21)</f>
        <v>139600</v>
      </c>
      <c r="D13" s="100">
        <f>SUM(D14:D21)</f>
        <v>129483</v>
      </c>
      <c r="E13" s="100">
        <f>SUM(E14:E21)</f>
        <v>132567</v>
      </c>
      <c r="F13" s="138">
        <f t="shared" si="1"/>
        <v>94.96203438395415</v>
      </c>
      <c r="G13" s="100">
        <f aca="true" t="shared" si="7" ref="G13:R13">SUM(G14:G21)</f>
        <v>10262</v>
      </c>
      <c r="H13" s="100">
        <f t="shared" si="7"/>
        <v>9751</v>
      </c>
      <c r="I13" s="100">
        <f t="shared" si="7"/>
        <v>8189</v>
      </c>
      <c r="J13" s="100">
        <f t="shared" si="7"/>
        <v>11683</v>
      </c>
      <c r="K13" s="100">
        <f t="shared" si="7"/>
        <v>11337</v>
      </c>
      <c r="L13" s="100">
        <f t="shared" si="7"/>
        <v>11508</v>
      </c>
      <c r="M13" s="100">
        <f t="shared" si="7"/>
        <v>10150</v>
      </c>
      <c r="N13" s="100">
        <f t="shared" si="7"/>
        <v>11024</v>
      </c>
      <c r="O13" s="100">
        <f t="shared" si="7"/>
        <v>11726</v>
      </c>
      <c r="P13" s="100">
        <f t="shared" si="7"/>
        <v>13451</v>
      </c>
      <c r="Q13" s="100">
        <f t="shared" si="7"/>
        <v>12152</v>
      </c>
      <c r="R13" s="100">
        <f t="shared" si="7"/>
        <v>11334</v>
      </c>
      <c r="S13" s="165">
        <f>E13/C13%</f>
        <v>94.96203438395415</v>
      </c>
      <c r="T13" s="100">
        <f>SUM(T14:T21)</f>
        <v>13600</v>
      </c>
      <c r="U13" s="100">
        <f>SUM(U14:U21)</f>
        <v>12742</v>
      </c>
      <c r="V13" s="100">
        <f>SUM(V14:V21)</f>
        <v>14225</v>
      </c>
      <c r="W13" s="138">
        <f t="shared" si="2"/>
        <v>104.59558823529412</v>
      </c>
      <c r="X13" s="100">
        <f aca="true" t="shared" si="8" ref="X13:AI13">SUM(X14:X21)</f>
        <v>1128</v>
      </c>
      <c r="Y13" s="100">
        <f t="shared" si="8"/>
        <v>1084</v>
      </c>
      <c r="Z13" s="100">
        <f t="shared" si="8"/>
        <v>966</v>
      </c>
      <c r="AA13" s="100">
        <f t="shared" si="8"/>
        <v>1199</v>
      </c>
      <c r="AB13" s="100">
        <f t="shared" si="8"/>
        <v>1228</v>
      </c>
      <c r="AC13" s="100">
        <f t="shared" si="8"/>
        <v>1196</v>
      </c>
      <c r="AD13" s="100">
        <f t="shared" si="8"/>
        <v>913</v>
      </c>
      <c r="AE13" s="100">
        <f t="shared" si="8"/>
        <v>1064</v>
      </c>
      <c r="AF13" s="100">
        <f t="shared" si="8"/>
        <v>1184</v>
      </c>
      <c r="AG13" s="100">
        <f t="shared" si="8"/>
        <v>1495</v>
      </c>
      <c r="AH13" s="100">
        <f t="shared" si="8"/>
        <v>1476</v>
      </c>
      <c r="AI13" s="100">
        <f t="shared" si="8"/>
        <v>1292</v>
      </c>
      <c r="AJ13" s="165">
        <f>V13/T13%</f>
        <v>104.59558823529412</v>
      </c>
      <c r="AK13" s="100">
        <f aca="true" t="shared" si="9" ref="AK13:AZ13">SUM(AK14:AK21)</f>
        <v>101800</v>
      </c>
      <c r="AL13" s="100">
        <v>90682</v>
      </c>
      <c r="AM13" s="100">
        <f t="shared" si="9"/>
        <v>91363</v>
      </c>
      <c r="AN13" s="138">
        <f t="shared" si="3"/>
        <v>89.74754420432221</v>
      </c>
      <c r="AO13" s="128">
        <f t="shared" si="9"/>
        <v>7487</v>
      </c>
      <c r="AP13" s="128">
        <f t="shared" si="9"/>
        <v>6993</v>
      </c>
      <c r="AQ13" s="128">
        <f t="shared" si="9"/>
        <v>5504</v>
      </c>
      <c r="AR13" s="128">
        <f t="shared" si="9"/>
        <v>7857</v>
      </c>
      <c r="AS13" s="128">
        <f t="shared" si="9"/>
        <v>7648</v>
      </c>
      <c r="AT13" s="128">
        <f t="shared" si="9"/>
        <v>7742</v>
      </c>
      <c r="AU13" s="128">
        <f t="shared" si="9"/>
        <v>6063</v>
      </c>
      <c r="AV13" s="128">
        <f t="shared" si="9"/>
        <v>7476</v>
      </c>
      <c r="AW13" s="128">
        <f t="shared" si="9"/>
        <v>8048</v>
      </c>
      <c r="AX13" s="128">
        <f t="shared" si="9"/>
        <v>9586</v>
      </c>
      <c r="AY13" s="128">
        <f t="shared" si="9"/>
        <v>8796</v>
      </c>
      <c r="AZ13" s="128">
        <f t="shared" si="9"/>
        <v>8163</v>
      </c>
      <c r="BA13" s="132">
        <f>AM13/AK13%</f>
        <v>89.7475442043222</v>
      </c>
      <c r="BB13" s="63" t="e">
        <f>+#REF!/(#REF!*365)%</f>
        <v>#REF!</v>
      </c>
      <c r="BC13" s="63" t="e">
        <f>+#REF!/(#REF!*365)%</f>
        <v>#REF!</v>
      </c>
    </row>
    <row r="14" spans="1:55" ht="24" customHeight="1">
      <c r="A14" s="142">
        <v>1</v>
      </c>
      <c r="B14" s="143" t="s">
        <v>5</v>
      </c>
      <c r="C14" s="142">
        <v>12500</v>
      </c>
      <c r="D14" s="144">
        <v>13043</v>
      </c>
      <c r="E14" s="142">
        <f>SUM(G14:R14)</f>
        <v>12525</v>
      </c>
      <c r="F14" s="162">
        <f t="shared" si="1"/>
        <v>100.2</v>
      </c>
      <c r="G14" s="144">
        <v>994</v>
      </c>
      <c r="H14" s="144">
        <v>1017</v>
      </c>
      <c r="I14" s="144">
        <v>668</v>
      </c>
      <c r="J14" s="144">
        <v>961</v>
      </c>
      <c r="K14" s="144">
        <v>1133</v>
      </c>
      <c r="L14" s="144">
        <v>1033</v>
      </c>
      <c r="M14" s="144">
        <v>775</v>
      </c>
      <c r="N14" s="144">
        <v>905</v>
      </c>
      <c r="O14" s="144">
        <v>1029</v>
      </c>
      <c r="P14" s="144">
        <v>1246</v>
      </c>
      <c r="Q14" s="144">
        <v>1334</v>
      </c>
      <c r="R14" s="144">
        <v>1430</v>
      </c>
      <c r="S14" s="147"/>
      <c r="T14" s="142">
        <v>1900</v>
      </c>
      <c r="U14" s="144">
        <v>1831</v>
      </c>
      <c r="V14" s="142">
        <f>SUM(X14:AI14)</f>
        <v>1605</v>
      </c>
      <c r="W14" s="162">
        <f t="shared" si="2"/>
        <v>84.47368421052632</v>
      </c>
      <c r="X14" s="144">
        <v>98</v>
      </c>
      <c r="Y14" s="144">
        <v>82</v>
      </c>
      <c r="Z14" s="144">
        <v>67</v>
      </c>
      <c r="AA14" s="144">
        <v>131</v>
      </c>
      <c r="AB14" s="144">
        <v>169</v>
      </c>
      <c r="AC14" s="144">
        <v>156</v>
      </c>
      <c r="AD14" s="144">
        <v>126</v>
      </c>
      <c r="AE14" s="144">
        <v>107</v>
      </c>
      <c r="AF14" s="144">
        <v>120</v>
      </c>
      <c r="AG14" s="144">
        <v>152</v>
      </c>
      <c r="AH14" s="144">
        <v>201</v>
      </c>
      <c r="AI14" s="144">
        <v>196</v>
      </c>
      <c r="AJ14" s="147"/>
      <c r="AK14" s="142">
        <v>10000</v>
      </c>
      <c r="AL14" s="144">
        <v>13043</v>
      </c>
      <c r="AM14" s="142">
        <f>SUM(AO14:AZ14)</f>
        <v>10584</v>
      </c>
      <c r="AN14" s="162">
        <f t="shared" si="3"/>
        <v>105.84</v>
      </c>
      <c r="AO14" s="101">
        <v>860</v>
      </c>
      <c r="AP14" s="101">
        <v>903</v>
      </c>
      <c r="AQ14" s="101">
        <v>585</v>
      </c>
      <c r="AR14" s="101">
        <v>810</v>
      </c>
      <c r="AS14" s="101">
        <v>941</v>
      </c>
      <c r="AT14" s="101">
        <v>865</v>
      </c>
      <c r="AU14" s="101">
        <v>616</v>
      </c>
      <c r="AV14" s="101">
        <v>773</v>
      </c>
      <c r="AW14" s="101">
        <v>881</v>
      </c>
      <c r="AX14" s="101">
        <v>1042</v>
      </c>
      <c r="AY14" s="101">
        <v>1100</v>
      </c>
      <c r="AZ14" s="101">
        <v>1208</v>
      </c>
      <c r="BA14" s="24">
        <f>AM14/AK14%</f>
        <v>105.84</v>
      </c>
      <c r="BB14" s="63" t="e">
        <f>+#REF!/(#REF!*365)%</f>
        <v>#REF!</v>
      </c>
      <c r="BC14" s="63" t="e">
        <f>+#REF!/(#REF!*365)%</f>
        <v>#REF!</v>
      </c>
    </row>
    <row r="15" spans="1:55" ht="24" customHeight="1">
      <c r="A15" s="142">
        <v>2</v>
      </c>
      <c r="B15" s="143" t="s">
        <v>6</v>
      </c>
      <c r="C15" s="142">
        <v>22500</v>
      </c>
      <c r="D15" s="144">
        <v>22809</v>
      </c>
      <c r="E15" s="142">
        <f aca="true" t="shared" si="10" ref="E15:E21">SUM(G15:R15)</f>
        <v>22411</v>
      </c>
      <c r="F15" s="162">
        <f t="shared" si="1"/>
        <v>99.60444444444444</v>
      </c>
      <c r="G15" s="144">
        <v>1762</v>
      </c>
      <c r="H15" s="144">
        <v>1470</v>
      </c>
      <c r="I15" s="144">
        <v>1944</v>
      </c>
      <c r="J15" s="144">
        <v>1877</v>
      </c>
      <c r="K15" s="144">
        <v>1705</v>
      </c>
      <c r="L15" s="144">
        <v>1389</v>
      </c>
      <c r="M15" s="144">
        <v>1959</v>
      </c>
      <c r="N15" s="144">
        <v>2100</v>
      </c>
      <c r="O15" s="144">
        <v>2102</v>
      </c>
      <c r="P15" s="144">
        <v>2298</v>
      </c>
      <c r="Q15" s="144">
        <v>1950</v>
      </c>
      <c r="R15" s="144">
        <v>1855</v>
      </c>
      <c r="S15" s="147"/>
      <c r="T15" s="142">
        <v>2000</v>
      </c>
      <c r="U15" s="144">
        <v>1797</v>
      </c>
      <c r="V15" s="142">
        <f aca="true" t="shared" si="11" ref="V15:V21">SUM(X15:AI15)</f>
        <v>2412</v>
      </c>
      <c r="W15" s="162">
        <f t="shared" si="2"/>
        <v>120.6</v>
      </c>
      <c r="X15" s="144">
        <v>187</v>
      </c>
      <c r="Y15" s="144">
        <v>258</v>
      </c>
      <c r="Z15" s="144">
        <v>235</v>
      </c>
      <c r="AA15" s="144">
        <v>187</v>
      </c>
      <c r="AB15" s="144">
        <v>184</v>
      </c>
      <c r="AC15" s="144">
        <v>111</v>
      </c>
      <c r="AD15" s="144">
        <v>157</v>
      </c>
      <c r="AE15" s="144">
        <v>203</v>
      </c>
      <c r="AF15" s="144">
        <v>240</v>
      </c>
      <c r="AG15" s="144">
        <v>270</v>
      </c>
      <c r="AH15" s="144">
        <v>170</v>
      </c>
      <c r="AI15" s="144">
        <v>210</v>
      </c>
      <c r="AJ15" s="147"/>
      <c r="AK15" s="142">
        <v>19000</v>
      </c>
      <c r="AL15" s="144">
        <v>18544</v>
      </c>
      <c r="AM15" s="142">
        <f aca="true" t="shared" si="12" ref="AM15:AM21">SUM(AO15:AZ15)</f>
        <v>17662</v>
      </c>
      <c r="AN15" s="162">
        <f t="shared" si="3"/>
        <v>92.9578947368421</v>
      </c>
      <c r="AO15" s="101">
        <v>1442</v>
      </c>
      <c r="AP15" s="101">
        <v>1081</v>
      </c>
      <c r="AQ15" s="101">
        <v>1562</v>
      </c>
      <c r="AR15" s="101">
        <v>1529</v>
      </c>
      <c r="AS15" s="101">
        <v>1368</v>
      </c>
      <c r="AT15" s="101">
        <v>1177</v>
      </c>
      <c r="AU15" s="101">
        <v>1621</v>
      </c>
      <c r="AV15" s="101">
        <v>1754</v>
      </c>
      <c r="AW15" s="101">
        <v>1702</v>
      </c>
      <c r="AX15" s="101">
        <v>1882</v>
      </c>
      <c r="AY15" s="101">
        <v>1343</v>
      </c>
      <c r="AZ15" s="101">
        <v>1201</v>
      </c>
      <c r="BA15" s="24">
        <f>AM15/AK15%</f>
        <v>92.9578947368421</v>
      </c>
      <c r="BB15" s="63" t="e">
        <f>+#REF!/(#REF!*365)%</f>
        <v>#REF!</v>
      </c>
      <c r="BC15" s="63" t="e">
        <f>+#REF!/(#REF!*365)%</f>
        <v>#REF!</v>
      </c>
    </row>
    <row r="16" spans="1:55" ht="24" customHeight="1">
      <c r="A16" s="142">
        <v>3</v>
      </c>
      <c r="B16" s="143" t="s">
        <v>7</v>
      </c>
      <c r="C16" s="142">
        <v>26000</v>
      </c>
      <c r="D16" s="144">
        <v>24395</v>
      </c>
      <c r="E16" s="142">
        <f t="shared" si="10"/>
        <v>23398</v>
      </c>
      <c r="F16" s="162">
        <f t="shared" si="1"/>
        <v>89.99230769230769</v>
      </c>
      <c r="G16" s="144">
        <v>1639</v>
      </c>
      <c r="H16" s="144">
        <v>1791</v>
      </c>
      <c r="I16" s="144">
        <v>1674</v>
      </c>
      <c r="J16" s="144">
        <v>2066</v>
      </c>
      <c r="K16" s="144">
        <v>1775</v>
      </c>
      <c r="L16" s="144">
        <v>2025</v>
      </c>
      <c r="M16" s="144">
        <v>1838</v>
      </c>
      <c r="N16" s="144">
        <v>1691</v>
      </c>
      <c r="O16" s="144">
        <v>2370</v>
      </c>
      <c r="P16" s="144">
        <v>2718</v>
      </c>
      <c r="Q16" s="144">
        <v>1979</v>
      </c>
      <c r="R16" s="144">
        <v>1832</v>
      </c>
      <c r="S16" s="147"/>
      <c r="T16" s="142">
        <v>2000</v>
      </c>
      <c r="U16" s="144">
        <v>2222</v>
      </c>
      <c r="V16" s="142">
        <f t="shared" si="11"/>
        <v>2496</v>
      </c>
      <c r="W16" s="162">
        <f t="shared" si="2"/>
        <v>124.8</v>
      </c>
      <c r="X16" s="144">
        <v>194</v>
      </c>
      <c r="Y16" s="144">
        <v>140</v>
      </c>
      <c r="Z16" s="144">
        <v>214</v>
      </c>
      <c r="AA16" s="144">
        <v>188</v>
      </c>
      <c r="AB16" s="144">
        <v>159</v>
      </c>
      <c r="AC16" s="144">
        <v>212</v>
      </c>
      <c r="AD16" s="144">
        <v>159</v>
      </c>
      <c r="AE16" s="144">
        <v>164</v>
      </c>
      <c r="AF16" s="144">
        <v>204</v>
      </c>
      <c r="AG16" s="144">
        <v>335</v>
      </c>
      <c r="AH16" s="144">
        <v>309</v>
      </c>
      <c r="AI16" s="144">
        <v>218</v>
      </c>
      <c r="AJ16" s="147"/>
      <c r="AK16" s="142">
        <v>17000</v>
      </c>
      <c r="AL16" s="144">
        <v>11285</v>
      </c>
      <c r="AM16" s="142">
        <f t="shared" si="12"/>
        <v>12016</v>
      </c>
      <c r="AN16" s="162">
        <f t="shared" si="3"/>
        <v>70.68235294117648</v>
      </c>
      <c r="AO16" s="101">
        <v>950</v>
      </c>
      <c r="AP16" s="101">
        <v>1067</v>
      </c>
      <c r="AQ16" s="101">
        <v>717</v>
      </c>
      <c r="AR16" s="101">
        <v>859</v>
      </c>
      <c r="AS16" s="101">
        <v>833</v>
      </c>
      <c r="AT16" s="101">
        <v>1001</v>
      </c>
      <c r="AU16" s="101">
        <v>656</v>
      </c>
      <c r="AV16" s="101">
        <v>867</v>
      </c>
      <c r="AW16" s="101">
        <v>1160</v>
      </c>
      <c r="AX16" s="101">
        <v>1424</v>
      </c>
      <c r="AY16" s="101">
        <v>1296</v>
      </c>
      <c r="AZ16" s="101">
        <v>1186</v>
      </c>
      <c r="BA16" s="24">
        <v>5812</v>
      </c>
      <c r="BB16" s="63"/>
      <c r="BC16" s="63"/>
    </row>
    <row r="17" spans="1:55" ht="24" customHeight="1">
      <c r="A17" s="142">
        <v>4</v>
      </c>
      <c r="B17" s="143" t="s">
        <v>8</v>
      </c>
      <c r="C17" s="142">
        <v>22000</v>
      </c>
      <c r="D17" s="144">
        <v>21593</v>
      </c>
      <c r="E17" s="142">
        <f t="shared" si="10"/>
        <v>25309</v>
      </c>
      <c r="F17" s="162">
        <f t="shared" si="1"/>
        <v>115.0409090909091</v>
      </c>
      <c r="G17" s="144">
        <v>2024</v>
      </c>
      <c r="H17" s="144">
        <v>1900</v>
      </c>
      <c r="I17" s="144">
        <v>1358</v>
      </c>
      <c r="J17" s="144">
        <v>2240</v>
      </c>
      <c r="K17" s="144">
        <v>2252</v>
      </c>
      <c r="L17" s="144">
        <v>2343</v>
      </c>
      <c r="M17" s="144">
        <v>1936</v>
      </c>
      <c r="N17" s="144">
        <v>2328</v>
      </c>
      <c r="O17" s="144">
        <v>2186</v>
      </c>
      <c r="P17" s="144">
        <v>2423</v>
      </c>
      <c r="Q17" s="144">
        <v>2305</v>
      </c>
      <c r="R17" s="144">
        <v>2014</v>
      </c>
      <c r="S17" s="147"/>
      <c r="T17" s="142">
        <v>1800</v>
      </c>
      <c r="U17" s="144">
        <v>1857</v>
      </c>
      <c r="V17" s="142">
        <f t="shared" si="11"/>
        <v>1936</v>
      </c>
      <c r="W17" s="162">
        <f t="shared" si="2"/>
        <v>107.55555555555556</v>
      </c>
      <c r="X17" s="144">
        <v>154</v>
      </c>
      <c r="Y17" s="144">
        <v>130</v>
      </c>
      <c r="Z17" s="144">
        <v>122</v>
      </c>
      <c r="AA17" s="144">
        <v>181</v>
      </c>
      <c r="AB17" s="144">
        <v>196</v>
      </c>
      <c r="AC17" s="144">
        <v>175</v>
      </c>
      <c r="AD17" s="144">
        <v>107</v>
      </c>
      <c r="AE17" s="144">
        <v>154</v>
      </c>
      <c r="AF17" s="144">
        <v>139</v>
      </c>
      <c r="AG17" s="144">
        <v>206</v>
      </c>
      <c r="AH17" s="144">
        <v>228</v>
      </c>
      <c r="AI17" s="144">
        <v>144</v>
      </c>
      <c r="AJ17" s="147"/>
      <c r="AK17" s="142">
        <v>14000</v>
      </c>
      <c r="AL17" s="144">
        <v>12850</v>
      </c>
      <c r="AM17" s="142">
        <f t="shared" si="12"/>
        <v>13594</v>
      </c>
      <c r="AN17" s="162">
        <f t="shared" si="3"/>
        <v>97.1</v>
      </c>
      <c r="AO17" s="101">
        <v>1226</v>
      </c>
      <c r="AP17" s="101">
        <v>1093</v>
      </c>
      <c r="AQ17" s="101">
        <v>637</v>
      </c>
      <c r="AR17" s="101">
        <v>1219</v>
      </c>
      <c r="AS17" s="101">
        <v>1095</v>
      </c>
      <c r="AT17" s="101">
        <v>1169</v>
      </c>
      <c r="AU17" s="101">
        <v>856</v>
      </c>
      <c r="AV17" s="101">
        <v>978</v>
      </c>
      <c r="AW17" s="101">
        <v>1163</v>
      </c>
      <c r="AX17" s="101">
        <v>1336</v>
      </c>
      <c r="AY17" s="101">
        <v>1417</v>
      </c>
      <c r="AZ17" s="101">
        <v>1405</v>
      </c>
      <c r="BA17" s="24">
        <f>AM17/AK17%</f>
        <v>97.1</v>
      </c>
      <c r="BB17" s="63" t="e">
        <f>+#REF!/(#REF!*365)%</f>
        <v>#REF!</v>
      </c>
      <c r="BC17" s="63" t="e">
        <f>+#REF!/(#REF!*365)%</f>
        <v>#REF!</v>
      </c>
    </row>
    <row r="18" spans="1:55" ht="24" customHeight="1">
      <c r="A18" s="142">
        <v>5</v>
      </c>
      <c r="B18" s="143" t="s">
        <v>9</v>
      </c>
      <c r="C18" s="143">
        <v>25000</v>
      </c>
      <c r="D18" s="144">
        <v>17599</v>
      </c>
      <c r="E18" s="142">
        <f t="shared" si="10"/>
        <v>20880</v>
      </c>
      <c r="F18" s="162">
        <f t="shared" si="1"/>
        <v>83.52000000000001</v>
      </c>
      <c r="G18" s="144">
        <v>1576</v>
      </c>
      <c r="H18" s="144">
        <v>1454</v>
      </c>
      <c r="I18" s="144">
        <v>1089</v>
      </c>
      <c r="J18" s="144">
        <v>1811</v>
      </c>
      <c r="K18" s="144">
        <v>1813</v>
      </c>
      <c r="L18" s="144">
        <v>1912</v>
      </c>
      <c r="M18" s="144">
        <v>1266</v>
      </c>
      <c r="N18" s="144">
        <v>1755</v>
      </c>
      <c r="O18" s="144">
        <v>1687</v>
      </c>
      <c r="P18" s="144">
        <v>2260</v>
      </c>
      <c r="Q18" s="144">
        <v>2137</v>
      </c>
      <c r="R18" s="144">
        <v>2120</v>
      </c>
      <c r="S18" s="147"/>
      <c r="T18" s="142">
        <v>3200</v>
      </c>
      <c r="U18" s="144">
        <v>2590</v>
      </c>
      <c r="V18" s="142">
        <f t="shared" si="11"/>
        <v>2792</v>
      </c>
      <c r="W18" s="162">
        <f t="shared" si="2"/>
        <v>87.25</v>
      </c>
      <c r="X18" s="144">
        <v>231</v>
      </c>
      <c r="Y18" s="144">
        <v>231</v>
      </c>
      <c r="Z18" s="144">
        <v>176</v>
      </c>
      <c r="AA18" s="144">
        <v>231</v>
      </c>
      <c r="AB18" s="144">
        <v>227</v>
      </c>
      <c r="AC18" s="144">
        <v>272</v>
      </c>
      <c r="AD18" s="144">
        <v>177</v>
      </c>
      <c r="AE18" s="144">
        <v>223</v>
      </c>
      <c r="AF18" s="144">
        <v>216</v>
      </c>
      <c r="AG18" s="144">
        <v>199</v>
      </c>
      <c r="AH18" s="144">
        <v>290</v>
      </c>
      <c r="AI18" s="144">
        <v>319</v>
      </c>
      <c r="AJ18" s="147"/>
      <c r="AK18" s="142">
        <v>20000</v>
      </c>
      <c r="AL18" s="144">
        <v>14999</v>
      </c>
      <c r="AM18" s="142">
        <f t="shared" si="12"/>
        <v>17811</v>
      </c>
      <c r="AN18" s="162">
        <f t="shared" si="3"/>
        <v>89.05499999999999</v>
      </c>
      <c r="AO18" s="101">
        <v>1285</v>
      </c>
      <c r="AP18" s="101">
        <v>1224</v>
      </c>
      <c r="AQ18" s="101">
        <v>891</v>
      </c>
      <c r="AR18" s="101">
        <v>1566</v>
      </c>
      <c r="AS18" s="101">
        <v>1579</v>
      </c>
      <c r="AT18" s="101">
        <v>1654</v>
      </c>
      <c r="AU18" s="101">
        <v>1067</v>
      </c>
      <c r="AV18" s="101">
        <v>1536</v>
      </c>
      <c r="AW18" s="101">
        <v>1477</v>
      </c>
      <c r="AX18" s="101">
        <v>2006</v>
      </c>
      <c r="AY18" s="101">
        <v>1810</v>
      </c>
      <c r="AZ18" s="101">
        <v>1716</v>
      </c>
      <c r="BA18" s="24">
        <f>AM18/AK18%</f>
        <v>89.055</v>
      </c>
      <c r="BB18" s="63" t="e">
        <f>+#REF!/(#REF!*365)%</f>
        <v>#REF!</v>
      </c>
      <c r="BC18" s="63" t="e">
        <f>+#REF!/(#REF!*365)%</f>
        <v>#REF!</v>
      </c>
    </row>
    <row r="19" spans="1:55" ht="24" customHeight="1">
      <c r="A19" s="142">
        <v>6</v>
      </c>
      <c r="B19" s="143" t="s">
        <v>10</v>
      </c>
      <c r="C19" s="142">
        <v>22000</v>
      </c>
      <c r="D19" s="144">
        <v>20998</v>
      </c>
      <c r="E19" s="142">
        <f t="shared" si="10"/>
        <v>19265</v>
      </c>
      <c r="F19" s="162">
        <f t="shared" si="1"/>
        <v>87.56818181818183</v>
      </c>
      <c r="G19" s="144">
        <v>1453</v>
      </c>
      <c r="H19" s="144">
        <v>1299</v>
      </c>
      <c r="I19" s="144">
        <v>880</v>
      </c>
      <c r="J19" s="144">
        <v>1893</v>
      </c>
      <c r="K19" s="144">
        <v>1913</v>
      </c>
      <c r="L19" s="144">
        <v>2018</v>
      </c>
      <c r="M19" s="144">
        <v>1840</v>
      </c>
      <c r="N19" s="144">
        <v>1659</v>
      </c>
      <c r="O19" s="144">
        <v>1608</v>
      </c>
      <c r="P19" s="144">
        <v>1696</v>
      </c>
      <c r="Q19" s="144">
        <v>1634</v>
      </c>
      <c r="R19" s="144">
        <v>1372</v>
      </c>
      <c r="S19" s="147"/>
      <c r="T19" s="142">
        <v>2000</v>
      </c>
      <c r="U19" s="144">
        <v>1664</v>
      </c>
      <c r="V19" s="142">
        <f t="shared" si="11"/>
        <v>2115</v>
      </c>
      <c r="W19" s="162">
        <f t="shared" si="2"/>
        <v>105.75000000000001</v>
      </c>
      <c r="X19" s="144">
        <v>185</v>
      </c>
      <c r="Y19" s="144">
        <v>144</v>
      </c>
      <c r="Z19" s="144">
        <v>101</v>
      </c>
      <c r="AA19" s="144">
        <v>200</v>
      </c>
      <c r="AB19" s="144">
        <v>218</v>
      </c>
      <c r="AC19" s="144">
        <v>208</v>
      </c>
      <c r="AD19" s="144">
        <v>140</v>
      </c>
      <c r="AE19" s="144">
        <v>161</v>
      </c>
      <c r="AF19" s="144">
        <v>187</v>
      </c>
      <c r="AG19" s="144">
        <v>221</v>
      </c>
      <c r="AH19" s="144">
        <v>203</v>
      </c>
      <c r="AI19" s="144">
        <v>147</v>
      </c>
      <c r="AJ19" s="147"/>
      <c r="AK19" s="142">
        <v>14000</v>
      </c>
      <c r="AL19" s="144">
        <v>12596</v>
      </c>
      <c r="AM19" s="142">
        <f t="shared" si="12"/>
        <v>12766</v>
      </c>
      <c r="AN19" s="162">
        <f t="shared" si="3"/>
        <v>91.18571428571428</v>
      </c>
      <c r="AO19" s="101">
        <v>1046</v>
      </c>
      <c r="AP19" s="101">
        <v>959</v>
      </c>
      <c r="AQ19" s="101">
        <v>644</v>
      </c>
      <c r="AR19" s="101">
        <v>1220</v>
      </c>
      <c r="AS19" s="101">
        <v>1224</v>
      </c>
      <c r="AT19" s="101">
        <v>1239</v>
      </c>
      <c r="AU19" s="101">
        <v>842</v>
      </c>
      <c r="AV19" s="101">
        <v>1151</v>
      </c>
      <c r="AW19" s="101">
        <v>1083</v>
      </c>
      <c r="AX19" s="101">
        <v>1294</v>
      </c>
      <c r="AY19" s="101">
        <v>1200</v>
      </c>
      <c r="AZ19" s="101">
        <v>864</v>
      </c>
      <c r="BA19" s="24">
        <f>AM19/AK19%</f>
        <v>91.18571428571428</v>
      </c>
      <c r="BB19" s="63" t="e">
        <f>+#REF!/(#REF!*365)%</f>
        <v>#REF!</v>
      </c>
      <c r="BC19" s="63" t="e">
        <f>+#REF!/(#REF!*365)%</f>
        <v>#REF!</v>
      </c>
    </row>
    <row r="20" spans="1:55" ht="24" customHeight="1">
      <c r="A20" s="142">
        <v>7</v>
      </c>
      <c r="B20" s="143" t="s">
        <v>73</v>
      </c>
      <c r="C20" s="142">
        <v>2100</v>
      </c>
      <c r="D20" s="149">
        <v>2020</v>
      </c>
      <c r="E20" s="142">
        <f t="shared" si="10"/>
        <v>1652</v>
      </c>
      <c r="F20" s="162">
        <f t="shared" si="1"/>
        <v>78.66666666666666</v>
      </c>
      <c r="G20" s="149">
        <v>149</v>
      </c>
      <c r="H20" s="149">
        <v>153</v>
      </c>
      <c r="I20" s="149">
        <v>95</v>
      </c>
      <c r="J20" s="149">
        <v>182</v>
      </c>
      <c r="K20" s="149">
        <v>170</v>
      </c>
      <c r="L20" s="149">
        <v>177</v>
      </c>
      <c r="M20" s="149">
        <v>121</v>
      </c>
      <c r="N20" s="149">
        <v>153</v>
      </c>
      <c r="O20" s="149">
        <v>150</v>
      </c>
      <c r="P20" s="149">
        <v>94</v>
      </c>
      <c r="Q20" s="149">
        <v>108</v>
      </c>
      <c r="R20" s="149">
        <v>100</v>
      </c>
      <c r="S20" s="163"/>
      <c r="T20" s="148"/>
      <c r="U20" s="149">
        <v>0</v>
      </c>
      <c r="V20" s="142">
        <f t="shared" si="11"/>
        <v>0</v>
      </c>
      <c r="W20" s="162"/>
      <c r="X20" s="149"/>
      <c r="Y20" s="149"/>
      <c r="Z20" s="149"/>
      <c r="AA20" s="149"/>
      <c r="AB20" s="149"/>
      <c r="AC20" s="149"/>
      <c r="AD20" s="149"/>
      <c r="AE20" s="149"/>
      <c r="AF20" s="149"/>
      <c r="AG20" s="149">
        <v>0</v>
      </c>
      <c r="AH20" s="149"/>
      <c r="AI20" s="149"/>
      <c r="AJ20" s="163"/>
      <c r="AK20" s="148">
        <v>1300</v>
      </c>
      <c r="AL20" s="149">
        <v>1160</v>
      </c>
      <c r="AM20" s="142">
        <f t="shared" si="12"/>
        <v>692</v>
      </c>
      <c r="AN20" s="162">
        <f t="shared" si="3"/>
        <v>53.230769230769226</v>
      </c>
      <c r="AO20" s="102">
        <v>95</v>
      </c>
      <c r="AP20" s="102">
        <v>99</v>
      </c>
      <c r="AQ20" s="102">
        <v>39</v>
      </c>
      <c r="AR20" s="102">
        <v>86</v>
      </c>
      <c r="AS20" s="102">
        <v>109</v>
      </c>
      <c r="AT20" s="102">
        <v>90</v>
      </c>
      <c r="AU20" s="102">
        <v>39</v>
      </c>
      <c r="AV20" s="102">
        <v>39</v>
      </c>
      <c r="AW20" s="102">
        <v>66</v>
      </c>
      <c r="AX20" s="102">
        <v>0</v>
      </c>
      <c r="AY20" s="102">
        <v>0</v>
      </c>
      <c r="AZ20" s="102">
        <v>30</v>
      </c>
      <c r="BA20" s="24">
        <f>AM20/AK20%</f>
        <v>53.23076923076923</v>
      </c>
      <c r="BB20" s="63" t="e">
        <f>+#REF!/(#REF!*365)%</f>
        <v>#REF!</v>
      </c>
      <c r="BC20" s="63" t="e">
        <f>+#REF!/(#REF!*365)%</f>
        <v>#REF!</v>
      </c>
    </row>
    <row r="21" spans="1:55" ht="24" customHeight="1">
      <c r="A21" s="142">
        <v>8</v>
      </c>
      <c r="B21" s="143" t="s">
        <v>15</v>
      </c>
      <c r="C21" s="150">
        <v>7500</v>
      </c>
      <c r="D21" s="144">
        <v>7026</v>
      </c>
      <c r="E21" s="142">
        <f t="shared" si="10"/>
        <v>7127</v>
      </c>
      <c r="F21" s="162">
        <f t="shared" si="1"/>
        <v>95.02666666666667</v>
      </c>
      <c r="G21" s="151">
        <v>665</v>
      </c>
      <c r="H21" s="151">
        <v>667</v>
      </c>
      <c r="I21" s="151">
        <v>481</v>
      </c>
      <c r="J21" s="151">
        <v>653</v>
      </c>
      <c r="K21" s="151">
        <v>576</v>
      </c>
      <c r="L21" s="151">
        <v>611</v>
      </c>
      <c r="M21" s="151">
        <v>415</v>
      </c>
      <c r="N21" s="151">
        <v>433</v>
      </c>
      <c r="O21" s="151">
        <v>594</v>
      </c>
      <c r="P21" s="151">
        <v>716</v>
      </c>
      <c r="Q21" s="151">
        <v>705</v>
      </c>
      <c r="R21" s="151">
        <v>611</v>
      </c>
      <c r="S21" s="147"/>
      <c r="T21" s="150">
        <v>700</v>
      </c>
      <c r="U21" s="144">
        <v>781</v>
      </c>
      <c r="V21" s="142">
        <f t="shared" si="11"/>
        <v>869</v>
      </c>
      <c r="W21" s="162">
        <f t="shared" si="2"/>
        <v>124.14285714285714</v>
      </c>
      <c r="X21" s="151">
        <v>79</v>
      </c>
      <c r="Y21" s="151">
        <v>99</v>
      </c>
      <c r="Z21" s="151">
        <v>51</v>
      </c>
      <c r="AA21" s="151">
        <v>81</v>
      </c>
      <c r="AB21" s="151">
        <v>75</v>
      </c>
      <c r="AC21" s="151">
        <v>62</v>
      </c>
      <c r="AD21" s="151">
        <v>47</v>
      </c>
      <c r="AE21" s="151">
        <v>52</v>
      </c>
      <c r="AF21" s="151">
        <v>78</v>
      </c>
      <c r="AG21" s="151">
        <v>112</v>
      </c>
      <c r="AH21" s="151">
        <v>75</v>
      </c>
      <c r="AI21" s="151">
        <v>58</v>
      </c>
      <c r="AJ21" s="147"/>
      <c r="AK21" s="150">
        <v>6500</v>
      </c>
      <c r="AL21" s="144">
        <v>6205</v>
      </c>
      <c r="AM21" s="142">
        <f t="shared" si="12"/>
        <v>6238</v>
      </c>
      <c r="AN21" s="162">
        <f t="shared" si="3"/>
        <v>95.96923076923078</v>
      </c>
      <c r="AO21" s="103">
        <v>583</v>
      </c>
      <c r="AP21" s="103">
        <v>567</v>
      </c>
      <c r="AQ21" s="103">
        <v>429</v>
      </c>
      <c r="AR21" s="103">
        <v>568</v>
      </c>
      <c r="AS21" s="103">
        <v>499</v>
      </c>
      <c r="AT21" s="103">
        <v>547</v>
      </c>
      <c r="AU21" s="103">
        <v>366</v>
      </c>
      <c r="AV21" s="103">
        <v>378</v>
      </c>
      <c r="AW21" s="103">
        <v>516</v>
      </c>
      <c r="AX21" s="103">
        <v>602</v>
      </c>
      <c r="AY21" s="103">
        <v>630</v>
      </c>
      <c r="AZ21" s="103">
        <v>553</v>
      </c>
      <c r="BA21" s="26">
        <f>AM21/AK21%</f>
        <v>95.96923076923076</v>
      </c>
      <c r="BB21" s="64" t="e">
        <f>+#REF!/(#REF!*365)%</f>
        <v>#REF!</v>
      </c>
      <c r="BC21" s="65" t="e">
        <f>+#REF!/(#REF!*365)%</f>
        <v>#REF!</v>
      </c>
    </row>
    <row r="22" spans="3:55" ht="15.7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30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30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30"/>
      <c r="BB22" s="32"/>
      <c r="BC22" s="32"/>
    </row>
    <row r="23" spans="3:55" ht="15.7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30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30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30"/>
      <c r="BB23" s="32"/>
      <c r="BC23" s="32"/>
    </row>
  </sheetData>
  <sheetProtection/>
  <mergeCells count="27">
    <mergeCell ref="C3:AN3"/>
    <mergeCell ref="AK4:AN4"/>
    <mergeCell ref="A1:BB1"/>
    <mergeCell ref="A2:BB2"/>
    <mergeCell ref="A3:A6"/>
    <mergeCell ref="B3:B6"/>
    <mergeCell ref="BB3:BC5"/>
    <mergeCell ref="C4:S4"/>
    <mergeCell ref="T4:AJ4"/>
    <mergeCell ref="C5:C6"/>
    <mergeCell ref="AK5:AK6"/>
    <mergeCell ref="D5:D6"/>
    <mergeCell ref="E5:E6"/>
    <mergeCell ref="F5:F6"/>
    <mergeCell ref="G5:R5"/>
    <mergeCell ref="S5:S6"/>
    <mergeCell ref="T5:T6"/>
    <mergeCell ref="AL5:AL6"/>
    <mergeCell ref="AM5:AM6"/>
    <mergeCell ref="AN5:AN6"/>
    <mergeCell ref="AO5:AZ5"/>
    <mergeCell ref="BA5:BA6"/>
    <mergeCell ref="U5:U6"/>
    <mergeCell ref="V5:V6"/>
    <mergeCell ref="W5:W6"/>
    <mergeCell ref="X5:AI5"/>
    <mergeCell ref="AJ5:AJ6"/>
  </mergeCells>
  <printOptions/>
  <pageMargins left="0.2" right="0.2" top="0.37" bottom="0.4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Q41"/>
  <sheetViews>
    <sheetView zoomScalePageLayoutView="0" workbookViewId="0" topLeftCell="A1">
      <pane xSplit="2" ySplit="7" topLeftCell="O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7" sqref="Y7"/>
    </sheetView>
  </sheetViews>
  <sheetFormatPr defaultColWidth="9.140625" defaultRowHeight="12.75"/>
  <cols>
    <col min="1" max="1" width="4.421875" style="7" customWidth="1"/>
    <col min="2" max="2" width="19.8515625" style="7" customWidth="1"/>
    <col min="3" max="4" width="7.8515625" style="7" customWidth="1"/>
    <col min="5" max="5" width="9.00390625" style="7" customWidth="1"/>
    <col min="6" max="6" width="12.8515625" style="7" customWidth="1"/>
    <col min="7" max="7" width="11.57421875" style="7" customWidth="1"/>
    <col min="8" max="8" width="11.421875" style="4" customWidth="1"/>
    <col min="9" max="20" width="11.57421875" style="4" customWidth="1"/>
    <col min="21" max="21" width="8.421875" style="34" hidden="1" customWidth="1"/>
    <col min="22" max="22" width="9.57421875" style="7" bestFit="1" customWidth="1"/>
    <col min="23" max="23" width="11.57421875" style="7" customWidth="1"/>
    <col min="24" max="24" width="10.7109375" style="4" customWidth="1"/>
    <col min="25" max="36" width="11.57421875" style="4" customWidth="1"/>
    <col min="37" max="37" width="8.421875" style="34" hidden="1" customWidth="1"/>
    <col min="38" max="38" width="10.7109375" style="7" bestFit="1" customWidth="1"/>
    <col min="39" max="39" width="11.57421875" style="7" customWidth="1"/>
    <col min="40" max="40" width="10.7109375" style="4" customWidth="1"/>
    <col min="41" max="51" width="11.57421875" style="4" customWidth="1"/>
    <col min="52" max="52" width="11.8515625" style="4" customWidth="1"/>
    <col min="53" max="53" width="8.421875" style="34" hidden="1" customWidth="1"/>
    <col min="54" max="54" width="10.28125" style="35" customWidth="1"/>
    <col min="55" max="56" width="9.28125" style="36" hidden="1" customWidth="1"/>
    <col min="57" max="58" width="9.7109375" style="36" customWidth="1"/>
    <col min="59" max="16384" width="9.140625" style="4" customWidth="1"/>
  </cols>
  <sheetData>
    <row r="1" spans="1:58" ht="15.75">
      <c r="A1" s="213" t="s">
        <v>49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7"/>
      <c r="BE1" s="7"/>
      <c r="BF1" s="7"/>
    </row>
    <row r="2" spans="1:58" ht="33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7"/>
      <c r="BE2" s="7"/>
      <c r="BF2" s="7"/>
    </row>
    <row r="3" spans="1:58" s="19" customFormat="1" ht="23.25" customHeight="1">
      <c r="A3" s="212" t="s">
        <v>32</v>
      </c>
      <c r="B3" s="212" t="s">
        <v>33</v>
      </c>
      <c r="C3" s="215" t="s">
        <v>39</v>
      </c>
      <c r="D3" s="216"/>
      <c r="E3" s="217"/>
      <c r="F3" s="212" t="s">
        <v>35</v>
      </c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01" t="s">
        <v>44</v>
      </c>
      <c r="BC3" s="224" t="s">
        <v>38</v>
      </c>
      <c r="BD3" s="225"/>
      <c r="BE3" s="201" t="s">
        <v>45</v>
      </c>
      <c r="BF3" s="201" t="s">
        <v>46</v>
      </c>
    </row>
    <row r="4" spans="1:58" s="19" customFormat="1" ht="23.25" customHeight="1">
      <c r="A4" s="212"/>
      <c r="B4" s="212"/>
      <c r="C4" s="218"/>
      <c r="D4" s="219"/>
      <c r="E4" s="220"/>
      <c r="F4" s="201" t="s">
        <v>34</v>
      </c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 t="s">
        <v>36</v>
      </c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 t="s">
        <v>37</v>
      </c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26"/>
      <c r="BD4" s="227"/>
      <c r="BE4" s="201"/>
      <c r="BF4" s="201"/>
    </row>
    <row r="5" spans="1:58" s="19" customFormat="1" ht="23.25" customHeight="1">
      <c r="A5" s="212"/>
      <c r="B5" s="212"/>
      <c r="C5" s="228" t="s">
        <v>13</v>
      </c>
      <c r="D5" s="228"/>
      <c r="E5" s="228" t="s">
        <v>16</v>
      </c>
      <c r="F5" s="202" t="s">
        <v>13</v>
      </c>
      <c r="G5" s="202" t="s">
        <v>40</v>
      </c>
      <c r="H5" s="202" t="s">
        <v>30</v>
      </c>
      <c r="I5" s="221" t="s">
        <v>31</v>
      </c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3"/>
      <c r="U5" s="209" t="s">
        <v>14</v>
      </c>
      <c r="V5" s="202" t="s">
        <v>13</v>
      </c>
      <c r="W5" s="202" t="s">
        <v>40</v>
      </c>
      <c r="X5" s="202" t="s">
        <v>30</v>
      </c>
      <c r="Y5" s="221" t="s">
        <v>31</v>
      </c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3"/>
      <c r="AK5" s="209" t="s">
        <v>14</v>
      </c>
      <c r="AL5" s="202" t="s">
        <v>13</v>
      </c>
      <c r="AM5" s="202" t="s">
        <v>40</v>
      </c>
      <c r="AN5" s="202" t="s">
        <v>30</v>
      </c>
      <c r="AO5" s="221" t="s">
        <v>31</v>
      </c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3"/>
      <c r="BA5" s="209" t="s">
        <v>14</v>
      </c>
      <c r="BB5" s="201"/>
      <c r="BC5" s="226"/>
      <c r="BD5" s="227"/>
      <c r="BE5" s="201"/>
      <c r="BF5" s="201"/>
    </row>
    <row r="6" spans="1:58" s="19" customFormat="1" ht="23.25" customHeight="1">
      <c r="A6" s="212"/>
      <c r="B6" s="212"/>
      <c r="C6" s="229"/>
      <c r="D6" s="229"/>
      <c r="E6" s="229"/>
      <c r="F6" s="211"/>
      <c r="G6" s="211"/>
      <c r="H6" s="211"/>
      <c r="I6" s="5" t="s">
        <v>18</v>
      </c>
      <c r="J6" s="5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5" t="s">
        <v>24</v>
      </c>
      <c r="P6" s="5" t="s">
        <v>25</v>
      </c>
      <c r="Q6" s="5" t="s">
        <v>26</v>
      </c>
      <c r="R6" s="5" t="s">
        <v>27</v>
      </c>
      <c r="S6" s="5" t="s">
        <v>28</v>
      </c>
      <c r="T6" s="5" t="s">
        <v>29</v>
      </c>
      <c r="U6" s="210"/>
      <c r="V6" s="211"/>
      <c r="W6" s="211"/>
      <c r="X6" s="211"/>
      <c r="Y6" s="5" t="s">
        <v>18</v>
      </c>
      <c r="Z6" s="5" t="s">
        <v>19</v>
      </c>
      <c r="AA6" s="5" t="s">
        <v>20</v>
      </c>
      <c r="AB6" s="5" t="s">
        <v>21</v>
      </c>
      <c r="AC6" s="5" t="s">
        <v>22</v>
      </c>
      <c r="AD6" s="5" t="s">
        <v>23</v>
      </c>
      <c r="AE6" s="5" t="s">
        <v>24</v>
      </c>
      <c r="AF6" s="5" t="s">
        <v>25</v>
      </c>
      <c r="AG6" s="5" t="s">
        <v>26</v>
      </c>
      <c r="AH6" s="5" t="s">
        <v>27</v>
      </c>
      <c r="AI6" s="5" t="s">
        <v>28</v>
      </c>
      <c r="AJ6" s="5" t="s">
        <v>29</v>
      </c>
      <c r="AK6" s="210"/>
      <c r="AL6" s="211"/>
      <c r="AM6" s="211"/>
      <c r="AN6" s="211"/>
      <c r="AO6" s="5" t="s">
        <v>18</v>
      </c>
      <c r="AP6" s="5" t="s">
        <v>19</v>
      </c>
      <c r="AQ6" s="5" t="s">
        <v>20</v>
      </c>
      <c r="AR6" s="5" t="s">
        <v>21</v>
      </c>
      <c r="AS6" s="5" t="s">
        <v>22</v>
      </c>
      <c r="AT6" s="5" t="s">
        <v>23</v>
      </c>
      <c r="AU6" s="5" t="s">
        <v>24</v>
      </c>
      <c r="AV6" s="5" t="s">
        <v>25</v>
      </c>
      <c r="AW6" s="5" t="s">
        <v>26</v>
      </c>
      <c r="AX6" s="5" t="s">
        <v>27</v>
      </c>
      <c r="AY6" s="5" t="s">
        <v>28</v>
      </c>
      <c r="AZ6" s="5" t="s">
        <v>29</v>
      </c>
      <c r="BA6" s="210"/>
      <c r="BB6" s="201"/>
      <c r="BC6" s="20" t="s">
        <v>13</v>
      </c>
      <c r="BD6" s="20" t="s">
        <v>16</v>
      </c>
      <c r="BE6" s="202"/>
      <c r="BF6" s="202"/>
    </row>
    <row r="7" spans="1:58" s="23" customFormat="1" ht="24" customHeight="1">
      <c r="A7" s="39"/>
      <c r="B7" s="39" t="s">
        <v>17</v>
      </c>
      <c r="C7" s="40">
        <f>C8+C12</f>
        <v>1250</v>
      </c>
      <c r="D7" s="40">
        <f>D8+D12</f>
        <v>1140</v>
      </c>
      <c r="E7" s="40">
        <f aca="true" t="shared" si="0" ref="E7:BB7">E8+E12</f>
        <v>1626</v>
      </c>
      <c r="F7" s="40">
        <f t="shared" si="0"/>
        <v>1111200</v>
      </c>
      <c r="G7" s="40">
        <f t="shared" si="0"/>
        <v>590678</v>
      </c>
      <c r="H7" s="40">
        <f t="shared" si="0"/>
        <v>1014929</v>
      </c>
      <c r="I7" s="40">
        <f t="shared" si="0"/>
        <v>72009</v>
      </c>
      <c r="J7" s="40">
        <f t="shared" si="0"/>
        <v>71480</v>
      </c>
      <c r="K7" s="40">
        <f t="shared" si="0"/>
        <v>88087</v>
      </c>
      <c r="L7" s="40">
        <f t="shared" si="0"/>
        <v>97941</v>
      </c>
      <c r="M7" s="40">
        <f t="shared" si="0"/>
        <v>87837</v>
      </c>
      <c r="N7" s="40">
        <f t="shared" si="0"/>
        <v>88243</v>
      </c>
      <c r="O7" s="40">
        <f t="shared" si="0"/>
        <v>84472</v>
      </c>
      <c r="P7" s="40">
        <f t="shared" si="0"/>
        <v>75872</v>
      </c>
      <c r="Q7" s="40">
        <f t="shared" si="0"/>
        <v>87467</v>
      </c>
      <c r="R7" s="40">
        <f t="shared" si="0"/>
        <v>94530</v>
      </c>
      <c r="S7" s="40">
        <f t="shared" si="0"/>
        <v>84649</v>
      </c>
      <c r="T7" s="40">
        <f t="shared" si="0"/>
        <v>82342</v>
      </c>
      <c r="U7" s="40">
        <f t="shared" si="0"/>
        <v>89.15754901960784</v>
      </c>
      <c r="V7" s="40">
        <f t="shared" si="0"/>
        <v>62050</v>
      </c>
      <c r="W7" s="40">
        <f t="shared" si="0"/>
        <v>31745</v>
      </c>
      <c r="X7" s="40" t="e">
        <f t="shared" si="0"/>
        <v>#REF!</v>
      </c>
      <c r="Y7" s="40" t="e">
        <f t="shared" si="0"/>
        <v>#REF!</v>
      </c>
      <c r="Z7" s="40" t="e">
        <f t="shared" si="0"/>
        <v>#REF!</v>
      </c>
      <c r="AA7" s="40" t="e">
        <f t="shared" si="0"/>
        <v>#REF!</v>
      </c>
      <c r="AB7" s="40" t="e">
        <f t="shared" si="0"/>
        <v>#REF!</v>
      </c>
      <c r="AC7" s="40" t="e">
        <f t="shared" si="0"/>
        <v>#REF!</v>
      </c>
      <c r="AD7" s="40" t="e">
        <f t="shared" si="0"/>
        <v>#REF!</v>
      </c>
      <c r="AE7" s="40" t="e">
        <f t="shared" si="0"/>
        <v>#REF!</v>
      </c>
      <c r="AF7" s="40" t="e">
        <f t="shared" si="0"/>
        <v>#REF!</v>
      </c>
      <c r="AG7" s="40" t="e">
        <f t="shared" si="0"/>
        <v>#REF!</v>
      </c>
      <c r="AH7" s="40" t="e">
        <f t="shared" si="0"/>
        <v>#REF!</v>
      </c>
      <c r="AI7" s="40">
        <f t="shared" si="0"/>
        <v>6578</v>
      </c>
      <c r="AJ7" s="40">
        <f t="shared" si="0"/>
        <v>6169</v>
      </c>
      <c r="AK7" s="40" t="e">
        <f t="shared" si="0"/>
        <v>#REF!</v>
      </c>
      <c r="AL7" s="40">
        <f t="shared" si="0"/>
        <v>677700</v>
      </c>
      <c r="AM7" s="40">
        <f t="shared" si="0"/>
        <v>364828</v>
      </c>
      <c r="AN7" s="40">
        <f t="shared" si="0"/>
        <v>682502</v>
      </c>
      <c r="AO7" s="40">
        <f t="shared" si="0"/>
        <v>49206</v>
      </c>
      <c r="AP7" s="40">
        <f t="shared" si="0"/>
        <v>44016</v>
      </c>
      <c r="AQ7" s="40">
        <f t="shared" si="0"/>
        <v>51917</v>
      </c>
      <c r="AR7" s="40">
        <f t="shared" si="0"/>
        <v>61628</v>
      </c>
      <c r="AS7" s="40">
        <f t="shared" si="0"/>
        <v>53329</v>
      </c>
      <c r="AT7" s="40">
        <f t="shared" si="0"/>
        <v>55417</v>
      </c>
      <c r="AU7" s="40">
        <f t="shared" si="0"/>
        <v>51786</v>
      </c>
      <c r="AV7" s="40">
        <f t="shared" si="0"/>
        <v>43813</v>
      </c>
      <c r="AW7" s="40">
        <f t="shared" si="0"/>
        <v>53187</v>
      </c>
      <c r="AX7" s="40">
        <f t="shared" si="0"/>
        <v>60144</v>
      </c>
      <c r="AY7" s="40">
        <f t="shared" si="0"/>
        <v>54086</v>
      </c>
      <c r="AZ7" s="40">
        <f t="shared" si="0"/>
        <v>50340</v>
      </c>
      <c r="BA7" s="40">
        <f t="shared" si="0"/>
        <v>98.6185667752443</v>
      </c>
      <c r="BB7" s="40">
        <f t="shared" si="0"/>
        <v>526715.2</v>
      </c>
      <c r="BC7" s="21">
        <f aca="true" t="shared" si="1" ref="BC7:BC20">+BB7/(C7*365)%</f>
        <v>115.44442739726027</v>
      </c>
      <c r="BD7" s="22">
        <f aca="true" t="shared" si="2" ref="BD7:BD20">+BB7/(E7*365)%</f>
        <v>88.74879104955433</v>
      </c>
      <c r="BE7" s="21">
        <f>BB7/(C7*365)*100</f>
        <v>115.44442739726026</v>
      </c>
      <c r="BF7" s="21">
        <f>BB7/(E7*365)*100</f>
        <v>88.74879104955433</v>
      </c>
    </row>
    <row r="8" spans="1:58" s="38" customFormat="1" ht="24" customHeight="1">
      <c r="A8" s="41" t="s">
        <v>11</v>
      </c>
      <c r="B8" s="42" t="s">
        <v>0</v>
      </c>
      <c r="C8" s="43">
        <f>SUM(C9:C11)</f>
        <v>500</v>
      </c>
      <c r="D8" s="43">
        <f>SUM(D9:D11)</f>
        <v>460</v>
      </c>
      <c r="E8" s="43">
        <f aca="true" t="shared" si="3" ref="E8:BB8">SUM(E9:E11)</f>
        <v>679</v>
      </c>
      <c r="F8" s="43">
        <f t="shared" si="3"/>
        <v>91200</v>
      </c>
      <c r="G8" s="43">
        <f t="shared" si="3"/>
        <v>41976</v>
      </c>
      <c r="H8" s="43">
        <f t="shared" si="3"/>
        <v>105522</v>
      </c>
      <c r="I8" s="43">
        <f t="shared" si="3"/>
        <v>6053</v>
      </c>
      <c r="J8" s="43">
        <f t="shared" si="3"/>
        <v>6701</v>
      </c>
      <c r="K8" s="43">
        <f t="shared" si="3"/>
        <v>7982</v>
      </c>
      <c r="L8" s="43">
        <f t="shared" si="3"/>
        <v>9086</v>
      </c>
      <c r="M8" s="43">
        <f t="shared" si="3"/>
        <v>9133</v>
      </c>
      <c r="N8" s="43">
        <f t="shared" si="3"/>
        <v>9277</v>
      </c>
      <c r="O8" s="43">
        <f t="shared" si="3"/>
        <v>8962</v>
      </c>
      <c r="P8" s="43">
        <f t="shared" si="3"/>
        <v>10345</v>
      </c>
      <c r="Q8" s="43">
        <f t="shared" si="3"/>
        <v>9915</v>
      </c>
      <c r="R8" s="43">
        <f t="shared" si="3"/>
        <v>9356</v>
      </c>
      <c r="S8" s="43">
        <f t="shared" si="3"/>
        <v>9356</v>
      </c>
      <c r="T8" s="43">
        <f t="shared" si="3"/>
        <v>9356</v>
      </c>
      <c r="U8" s="43">
        <f t="shared" si="3"/>
        <v>0</v>
      </c>
      <c r="V8" s="43">
        <f t="shared" si="3"/>
        <v>22200</v>
      </c>
      <c r="W8" s="43">
        <f t="shared" si="3"/>
        <v>4086</v>
      </c>
      <c r="X8" s="43">
        <f t="shared" si="3"/>
        <v>28326</v>
      </c>
      <c r="Y8" s="43">
        <f t="shared" si="3"/>
        <v>1614</v>
      </c>
      <c r="Z8" s="43">
        <f t="shared" si="3"/>
        <v>1812</v>
      </c>
      <c r="AA8" s="43">
        <f t="shared" si="3"/>
        <v>2149</v>
      </c>
      <c r="AB8" s="43">
        <f t="shared" si="3"/>
        <v>2181</v>
      </c>
      <c r="AC8" s="43">
        <f t="shared" si="3"/>
        <v>2258</v>
      </c>
      <c r="AD8" s="43">
        <f t="shared" si="3"/>
        <v>2345</v>
      </c>
      <c r="AE8" s="43">
        <f t="shared" si="3"/>
        <v>2421</v>
      </c>
      <c r="AF8" s="43">
        <f t="shared" si="3"/>
        <v>2775</v>
      </c>
      <c r="AG8" s="43">
        <f t="shared" si="3"/>
        <v>2677</v>
      </c>
      <c r="AH8" s="43">
        <f t="shared" si="3"/>
        <v>2698</v>
      </c>
      <c r="AI8" s="43">
        <f t="shared" si="3"/>
        <v>2698</v>
      </c>
      <c r="AJ8" s="43">
        <f t="shared" si="3"/>
        <v>2698</v>
      </c>
      <c r="AK8" s="43">
        <f t="shared" si="3"/>
        <v>168</v>
      </c>
      <c r="AL8" s="43">
        <f t="shared" si="3"/>
        <v>63700</v>
      </c>
      <c r="AM8" s="43">
        <f t="shared" si="3"/>
        <v>2773</v>
      </c>
      <c r="AN8" s="43">
        <f t="shared" si="3"/>
        <v>76984</v>
      </c>
      <c r="AO8" s="43">
        <f t="shared" si="3"/>
        <v>4442</v>
      </c>
      <c r="AP8" s="43">
        <f t="shared" si="3"/>
        <v>4925</v>
      </c>
      <c r="AQ8" s="43">
        <f t="shared" si="3"/>
        <v>5785</v>
      </c>
      <c r="AR8" s="43">
        <f t="shared" si="3"/>
        <v>6899</v>
      </c>
      <c r="AS8" s="43">
        <f t="shared" si="3"/>
        <v>6844</v>
      </c>
      <c r="AT8" s="43">
        <f t="shared" si="3"/>
        <v>6894</v>
      </c>
      <c r="AU8" s="43">
        <f t="shared" si="3"/>
        <v>6523</v>
      </c>
      <c r="AV8" s="43">
        <f t="shared" si="3"/>
        <v>7547</v>
      </c>
      <c r="AW8" s="43">
        <f t="shared" si="3"/>
        <v>7238</v>
      </c>
      <c r="AX8" s="43">
        <f t="shared" si="3"/>
        <v>6629</v>
      </c>
      <c r="AY8" s="43">
        <f t="shared" si="3"/>
        <v>6629</v>
      </c>
      <c r="AZ8" s="43">
        <f t="shared" si="3"/>
        <v>6629</v>
      </c>
      <c r="BA8" s="43">
        <f t="shared" si="3"/>
        <v>0</v>
      </c>
      <c r="BB8" s="43">
        <f t="shared" si="3"/>
        <v>203971.2</v>
      </c>
      <c r="BC8" s="37">
        <f t="shared" si="1"/>
        <v>111.76504109589041</v>
      </c>
      <c r="BD8" s="37">
        <f t="shared" si="2"/>
        <v>82.30120846530959</v>
      </c>
      <c r="BE8" s="21">
        <f aca="true" t="shared" si="4" ref="BE8:BE20">BB8/(C8*365)*100</f>
        <v>111.76504109589042</v>
      </c>
      <c r="BF8" s="21">
        <f aca="true" t="shared" si="5" ref="BF8:BF20">BB8/(E8*365)*100</f>
        <v>82.30120846530959</v>
      </c>
    </row>
    <row r="9" spans="1:58" ht="24" customHeight="1">
      <c r="A9" s="47">
        <v>1</v>
      </c>
      <c r="B9" s="48" t="s">
        <v>1</v>
      </c>
      <c r="C9" s="47">
        <v>370</v>
      </c>
      <c r="D9" s="47">
        <v>340</v>
      </c>
      <c r="E9" s="47">
        <v>539</v>
      </c>
      <c r="F9" s="47">
        <v>82000</v>
      </c>
      <c r="G9" s="53">
        <v>37196</v>
      </c>
      <c r="H9" s="52">
        <f>SUM(I9:T9)</f>
        <v>95924</v>
      </c>
      <c r="I9" s="53">
        <v>5469</v>
      </c>
      <c r="J9" s="53">
        <v>6085</v>
      </c>
      <c r="K9" s="53">
        <v>7183</v>
      </c>
      <c r="L9" s="53">
        <v>8162</v>
      </c>
      <c r="M9" s="53">
        <v>8193</v>
      </c>
      <c r="N9" s="53">
        <v>8383</v>
      </c>
      <c r="O9" s="53">
        <v>8197</v>
      </c>
      <c r="P9" s="53">
        <v>9363</v>
      </c>
      <c r="Q9" s="61">
        <v>9185</v>
      </c>
      <c r="R9" s="53">
        <v>8568</v>
      </c>
      <c r="S9" s="53">
        <f aca="true" t="shared" si="6" ref="S9:T11">R9</f>
        <v>8568</v>
      </c>
      <c r="T9" s="53">
        <f t="shared" si="6"/>
        <v>8568</v>
      </c>
      <c r="U9" s="24"/>
      <c r="V9" s="47">
        <v>19200</v>
      </c>
      <c r="W9" s="53">
        <v>2235</v>
      </c>
      <c r="X9" s="52">
        <f>SUM(Y9:AJ9)</f>
        <v>24530</v>
      </c>
      <c r="Y9" s="53">
        <v>1332</v>
      </c>
      <c r="Z9" s="53">
        <v>1620</v>
      </c>
      <c r="AA9" s="53">
        <v>1847</v>
      </c>
      <c r="AB9" s="53">
        <v>1804</v>
      </c>
      <c r="AC9" s="53">
        <v>1882</v>
      </c>
      <c r="AD9" s="53">
        <v>2037</v>
      </c>
      <c r="AE9" s="53">
        <v>2101</v>
      </c>
      <c r="AF9" s="53">
        <v>2359</v>
      </c>
      <c r="AG9" s="53">
        <v>2351</v>
      </c>
      <c r="AH9" s="53">
        <v>2399</v>
      </c>
      <c r="AI9" s="53">
        <f aca="true" t="shared" si="7" ref="AI9:AJ11">AH9</f>
        <v>2399</v>
      </c>
      <c r="AJ9" s="53">
        <f t="shared" si="7"/>
        <v>2399</v>
      </c>
      <c r="AK9" s="24"/>
      <c r="AL9" s="53">
        <v>60000</v>
      </c>
      <c r="AM9" s="53">
        <v>44</v>
      </c>
      <c r="AN9" s="52">
        <f>SUM(AO9:AZ9)</f>
        <v>71394</v>
      </c>
      <c r="AO9" s="53">
        <v>4137</v>
      </c>
      <c r="AP9" s="53">
        <v>4465</v>
      </c>
      <c r="AQ9" s="53">
        <v>5336</v>
      </c>
      <c r="AR9" s="53">
        <v>6358</v>
      </c>
      <c r="AS9" s="53">
        <v>6311</v>
      </c>
      <c r="AT9" s="53">
        <v>6346</v>
      </c>
      <c r="AU9" s="53">
        <v>6096</v>
      </c>
      <c r="AV9" s="53">
        <v>7004</v>
      </c>
      <c r="AW9" s="53">
        <v>6834</v>
      </c>
      <c r="AX9" s="53">
        <v>6169</v>
      </c>
      <c r="AY9" s="53">
        <f aca="true" t="shared" si="8" ref="AY9:AZ11">AX9</f>
        <v>6169</v>
      </c>
      <c r="AZ9" s="53">
        <f t="shared" si="8"/>
        <v>6169</v>
      </c>
      <c r="BA9" s="55"/>
      <c r="BB9" s="53">
        <f>129010/10*12</f>
        <v>154812</v>
      </c>
      <c r="BC9" s="25">
        <f t="shared" si="1"/>
        <v>114.63309885227693</v>
      </c>
      <c r="BD9" s="25">
        <f t="shared" si="2"/>
        <v>78.6906244440491</v>
      </c>
      <c r="BE9" s="21">
        <f t="shared" si="4"/>
        <v>114.63309885227693</v>
      </c>
      <c r="BF9" s="21">
        <f t="shared" si="5"/>
        <v>78.6906244440491</v>
      </c>
    </row>
    <row r="10" spans="1:60" ht="24" customHeight="1">
      <c r="A10" s="47">
        <v>2</v>
      </c>
      <c r="B10" s="48" t="s">
        <v>2</v>
      </c>
      <c r="C10" s="47">
        <v>60</v>
      </c>
      <c r="D10" s="47">
        <v>60</v>
      </c>
      <c r="E10" s="47">
        <v>60</v>
      </c>
      <c r="F10" s="47">
        <v>3000</v>
      </c>
      <c r="G10" s="53">
        <v>2800</v>
      </c>
      <c r="H10" s="52">
        <f>SUM(I10:T10)</f>
        <v>3762</v>
      </c>
      <c r="I10" s="53">
        <v>173</v>
      </c>
      <c r="J10" s="53">
        <v>153</v>
      </c>
      <c r="K10" s="53">
        <v>293</v>
      </c>
      <c r="L10" s="53">
        <v>361</v>
      </c>
      <c r="M10" s="53">
        <v>377</v>
      </c>
      <c r="N10" s="53">
        <v>335</v>
      </c>
      <c r="O10" s="53">
        <v>283</v>
      </c>
      <c r="P10" s="53">
        <v>362</v>
      </c>
      <c r="Q10" s="61">
        <v>345</v>
      </c>
      <c r="R10" s="53">
        <v>360</v>
      </c>
      <c r="S10" s="53">
        <f t="shared" si="6"/>
        <v>360</v>
      </c>
      <c r="T10" s="53">
        <f t="shared" si="6"/>
        <v>360</v>
      </c>
      <c r="U10" s="24"/>
      <c r="V10" s="47">
        <v>1400</v>
      </c>
      <c r="W10" s="53">
        <v>1100</v>
      </c>
      <c r="X10" s="52">
        <f>SUM(Y10:AJ10)</f>
        <v>1843</v>
      </c>
      <c r="Y10" s="91">
        <f>'[1]2017_ĐIỀU TRỊ TOÀN VIỆN'!$H$5</f>
        <v>112</v>
      </c>
      <c r="Z10" s="91">
        <f>'[1]2017_ĐIỀU TRỊ TOÀN VIỆN'!$H$6</f>
        <v>78</v>
      </c>
      <c r="AA10" s="91">
        <f>'[1]2017_ĐIỀU TRỊ TOÀN VIỆN'!$H$7</f>
        <v>124</v>
      </c>
      <c r="AB10" s="91">
        <f>'[1]2017_ĐIỀU TRỊ TOÀN VIỆN'!$H$8</f>
        <v>156</v>
      </c>
      <c r="AC10" s="91">
        <f>'[1]2017_ĐIỀU TRỊ TOÀN VIỆN'!$H$9</f>
        <v>187</v>
      </c>
      <c r="AD10" s="91">
        <f>'[1]2017_ĐIỀU TRỊ TOÀN VIỆN'!$H$10</f>
        <v>149</v>
      </c>
      <c r="AE10" s="53">
        <v>135</v>
      </c>
      <c r="AF10" s="91">
        <v>195</v>
      </c>
      <c r="AG10" s="53">
        <v>203</v>
      </c>
      <c r="AH10" s="53">
        <v>168</v>
      </c>
      <c r="AI10" s="53">
        <f t="shared" si="7"/>
        <v>168</v>
      </c>
      <c r="AJ10" s="53">
        <f t="shared" si="7"/>
        <v>168</v>
      </c>
      <c r="AK10" s="54">
        <f>AJ10</f>
        <v>168</v>
      </c>
      <c r="AL10" s="53">
        <v>500</v>
      </c>
      <c r="AM10" s="53">
        <v>1500</v>
      </c>
      <c r="AN10" s="52">
        <f>SUM(AO10:AZ10)</f>
        <v>1707</v>
      </c>
      <c r="AO10" s="53">
        <v>64</v>
      </c>
      <c r="AP10" s="53">
        <v>111</v>
      </c>
      <c r="AQ10" s="53">
        <v>121</v>
      </c>
      <c r="AR10" s="53">
        <v>199</v>
      </c>
      <c r="AS10" s="53">
        <v>159</v>
      </c>
      <c r="AT10" s="53">
        <v>148</v>
      </c>
      <c r="AU10" s="53">
        <v>130</v>
      </c>
      <c r="AV10" s="53">
        <v>144</v>
      </c>
      <c r="AW10" s="53">
        <v>142</v>
      </c>
      <c r="AX10" s="53">
        <v>163</v>
      </c>
      <c r="AY10" s="53">
        <f t="shared" si="8"/>
        <v>163</v>
      </c>
      <c r="AZ10" s="53">
        <f t="shared" si="8"/>
        <v>163</v>
      </c>
      <c r="BA10" s="55"/>
      <c r="BB10" s="53">
        <f>18216/10*12</f>
        <v>21859.199999999997</v>
      </c>
      <c r="BC10" s="25">
        <f t="shared" si="1"/>
        <v>99.81369863013697</v>
      </c>
      <c r="BD10" s="25">
        <f t="shared" si="2"/>
        <v>99.81369863013697</v>
      </c>
      <c r="BE10" s="21">
        <f t="shared" si="4"/>
        <v>99.81369863013697</v>
      </c>
      <c r="BF10" s="21">
        <f t="shared" si="5"/>
        <v>99.81369863013697</v>
      </c>
      <c r="BH10" s="4">
        <f>365/12*10</f>
        <v>304.1666666666667</v>
      </c>
    </row>
    <row r="11" spans="1:58" ht="24" customHeight="1">
      <c r="A11" s="47">
        <v>3</v>
      </c>
      <c r="B11" s="48" t="s">
        <v>3</v>
      </c>
      <c r="C11" s="47">
        <v>70</v>
      </c>
      <c r="D11" s="47">
        <v>60</v>
      </c>
      <c r="E11" s="47">
        <v>80</v>
      </c>
      <c r="F11" s="47">
        <v>6200</v>
      </c>
      <c r="G11" s="53">
        <v>1980</v>
      </c>
      <c r="H11" s="52">
        <f>SUM(I11:T11)</f>
        <v>5836</v>
      </c>
      <c r="I11" s="53">
        <v>411</v>
      </c>
      <c r="J11" s="53">
        <v>463</v>
      </c>
      <c r="K11" s="53">
        <v>506</v>
      </c>
      <c r="L11" s="53">
        <v>563</v>
      </c>
      <c r="M11" s="53">
        <v>563</v>
      </c>
      <c r="N11" s="53">
        <v>559</v>
      </c>
      <c r="O11" s="53">
        <v>482</v>
      </c>
      <c r="P11" s="53">
        <v>620</v>
      </c>
      <c r="Q11" s="61">
        <v>385</v>
      </c>
      <c r="R11" s="53">
        <v>428</v>
      </c>
      <c r="S11" s="53">
        <f t="shared" si="6"/>
        <v>428</v>
      </c>
      <c r="T11" s="53">
        <f t="shared" si="6"/>
        <v>428</v>
      </c>
      <c r="U11" s="24"/>
      <c r="V11" s="47">
        <v>1600</v>
      </c>
      <c r="W11" s="53">
        <v>751</v>
      </c>
      <c r="X11" s="52">
        <f>SUM(Y11:AJ11)</f>
        <v>1953</v>
      </c>
      <c r="Y11" s="53">
        <v>170</v>
      </c>
      <c r="Z11" s="53">
        <v>114</v>
      </c>
      <c r="AA11" s="53">
        <v>178</v>
      </c>
      <c r="AB11" s="53">
        <v>221</v>
      </c>
      <c r="AC11" s="53">
        <v>189</v>
      </c>
      <c r="AD11" s="53">
        <v>159</v>
      </c>
      <c r="AE11" s="61">
        <v>185</v>
      </c>
      <c r="AF11" s="61">
        <v>221</v>
      </c>
      <c r="AG11" s="53">
        <v>123</v>
      </c>
      <c r="AH11" s="53">
        <v>131</v>
      </c>
      <c r="AI11" s="53">
        <f t="shared" si="7"/>
        <v>131</v>
      </c>
      <c r="AJ11" s="53">
        <f t="shared" si="7"/>
        <v>131</v>
      </c>
      <c r="AK11" s="24"/>
      <c r="AL11" s="53">
        <v>3200</v>
      </c>
      <c r="AM11" s="53">
        <v>1229</v>
      </c>
      <c r="AN11" s="52">
        <f>SUM(AO11:AZ11)</f>
        <v>3883</v>
      </c>
      <c r="AO11" s="53">
        <v>241</v>
      </c>
      <c r="AP11" s="53">
        <v>349</v>
      </c>
      <c r="AQ11" s="53">
        <v>328</v>
      </c>
      <c r="AR11" s="53">
        <v>342</v>
      </c>
      <c r="AS11" s="53">
        <v>374</v>
      </c>
      <c r="AT11" s="53">
        <v>400</v>
      </c>
      <c r="AU11" s="53">
        <v>297</v>
      </c>
      <c r="AV11" s="53">
        <v>399</v>
      </c>
      <c r="AW11" s="53">
        <v>262</v>
      </c>
      <c r="AX11" s="53">
        <v>297</v>
      </c>
      <c r="AY11" s="53">
        <f t="shared" si="8"/>
        <v>297</v>
      </c>
      <c r="AZ11" s="53">
        <f t="shared" si="8"/>
        <v>297</v>
      </c>
      <c r="BA11" s="55"/>
      <c r="BB11" s="87">
        <v>27300</v>
      </c>
      <c r="BC11" s="25">
        <f t="shared" si="1"/>
        <v>106.84931506849315</v>
      </c>
      <c r="BD11" s="25">
        <f t="shared" si="2"/>
        <v>93.4931506849315</v>
      </c>
      <c r="BE11" s="21">
        <f t="shared" si="4"/>
        <v>106.84931506849315</v>
      </c>
      <c r="BF11" s="21">
        <f t="shared" si="5"/>
        <v>93.4931506849315</v>
      </c>
    </row>
    <row r="12" spans="1:58" s="38" customFormat="1" ht="24" customHeight="1">
      <c r="A12" s="41" t="s">
        <v>12</v>
      </c>
      <c r="B12" s="42" t="s">
        <v>4</v>
      </c>
      <c r="C12" s="44">
        <f>SUM(C13:C20)</f>
        <v>750</v>
      </c>
      <c r="D12" s="44">
        <f>SUM(D13:D20)</f>
        <v>680</v>
      </c>
      <c r="E12" s="44">
        <f>SUM(E13:E20)</f>
        <v>947</v>
      </c>
      <c r="F12" s="44">
        <f>SUM(F13:F20)</f>
        <v>1020000</v>
      </c>
      <c r="G12" s="44">
        <f>SUM(G13:G20)</f>
        <v>548702</v>
      </c>
      <c r="H12" s="46">
        <f>+SUM(I12:T12)</f>
        <v>909407</v>
      </c>
      <c r="I12" s="44">
        <f aca="true" t="shared" si="9" ref="I12:T12">SUM(I13:I20)</f>
        <v>65956</v>
      </c>
      <c r="J12" s="44">
        <f t="shared" si="9"/>
        <v>64779</v>
      </c>
      <c r="K12" s="44">
        <f t="shared" si="9"/>
        <v>80105</v>
      </c>
      <c r="L12" s="44">
        <f t="shared" si="9"/>
        <v>88855</v>
      </c>
      <c r="M12" s="44">
        <f t="shared" si="9"/>
        <v>78704</v>
      </c>
      <c r="N12" s="44">
        <f t="shared" si="9"/>
        <v>78966</v>
      </c>
      <c r="O12" s="44">
        <f t="shared" si="9"/>
        <v>75510</v>
      </c>
      <c r="P12" s="44">
        <f t="shared" si="9"/>
        <v>65527</v>
      </c>
      <c r="Q12" s="44">
        <f t="shared" si="9"/>
        <v>77552</v>
      </c>
      <c r="R12" s="62">
        <f t="shared" si="9"/>
        <v>85174</v>
      </c>
      <c r="S12" s="44">
        <f t="shared" si="9"/>
        <v>75293</v>
      </c>
      <c r="T12" s="44">
        <f t="shared" si="9"/>
        <v>72986</v>
      </c>
      <c r="U12" s="45">
        <f>H12/F12%</f>
        <v>89.15754901960784</v>
      </c>
      <c r="V12" s="44">
        <f>SUM(V13:V20)</f>
        <v>39850</v>
      </c>
      <c r="W12" s="44">
        <f>SUM(W13:W20)</f>
        <v>27659</v>
      </c>
      <c r="X12" s="46" t="e">
        <f>+SUM(Y12:AJ12)</f>
        <v>#REF!</v>
      </c>
      <c r="Y12" s="44" t="e">
        <f aca="true" t="shared" si="10" ref="Y12:AJ12">SUM(Y13:Y20)</f>
        <v>#REF!</v>
      </c>
      <c r="Z12" s="44" t="e">
        <f t="shared" si="10"/>
        <v>#REF!</v>
      </c>
      <c r="AA12" s="44" t="e">
        <f t="shared" si="10"/>
        <v>#REF!</v>
      </c>
      <c r="AB12" s="44" t="e">
        <f t="shared" si="10"/>
        <v>#REF!</v>
      </c>
      <c r="AC12" s="44" t="e">
        <f t="shared" si="10"/>
        <v>#REF!</v>
      </c>
      <c r="AD12" s="44" t="e">
        <f t="shared" si="10"/>
        <v>#REF!</v>
      </c>
      <c r="AE12" s="44" t="e">
        <f t="shared" si="10"/>
        <v>#REF!</v>
      </c>
      <c r="AF12" s="44" t="e">
        <f t="shared" si="10"/>
        <v>#REF!</v>
      </c>
      <c r="AG12" s="44" t="e">
        <f t="shared" si="10"/>
        <v>#REF!</v>
      </c>
      <c r="AH12" s="44" t="e">
        <f t="shared" si="10"/>
        <v>#REF!</v>
      </c>
      <c r="AI12" s="44">
        <f t="shared" si="10"/>
        <v>3880</v>
      </c>
      <c r="AJ12" s="44">
        <f t="shared" si="10"/>
        <v>3471</v>
      </c>
      <c r="AK12" s="45" t="e">
        <f>X12/V12%</f>
        <v>#REF!</v>
      </c>
      <c r="AL12" s="44">
        <f>SUM(AL13:AL20)</f>
        <v>614000</v>
      </c>
      <c r="AM12" s="44">
        <f>SUM(AM13:AM20)</f>
        <v>362055</v>
      </c>
      <c r="AN12" s="44">
        <f aca="true" t="shared" si="11" ref="AN12:AZ12">SUM(AN13:AN20)</f>
        <v>605518</v>
      </c>
      <c r="AO12" s="44">
        <f t="shared" si="11"/>
        <v>44764</v>
      </c>
      <c r="AP12" s="44">
        <f t="shared" si="11"/>
        <v>39091</v>
      </c>
      <c r="AQ12" s="44">
        <f t="shared" si="11"/>
        <v>46132</v>
      </c>
      <c r="AR12" s="44">
        <f t="shared" si="11"/>
        <v>54729</v>
      </c>
      <c r="AS12" s="44">
        <f t="shared" si="11"/>
        <v>46485</v>
      </c>
      <c r="AT12" s="44">
        <f t="shared" si="11"/>
        <v>48523</v>
      </c>
      <c r="AU12" s="44">
        <f t="shared" si="11"/>
        <v>45263</v>
      </c>
      <c r="AV12" s="44">
        <f t="shared" si="11"/>
        <v>36266</v>
      </c>
      <c r="AW12" s="44">
        <f t="shared" si="11"/>
        <v>45949</v>
      </c>
      <c r="AX12" s="44">
        <f t="shared" si="11"/>
        <v>53515</v>
      </c>
      <c r="AY12" s="44">
        <f t="shared" si="11"/>
        <v>47457</v>
      </c>
      <c r="AZ12" s="44">
        <f t="shared" si="11"/>
        <v>43711</v>
      </c>
      <c r="BA12" s="45">
        <f aca="true" t="shared" si="12" ref="BA12:BA20">AN12/AL12%</f>
        <v>98.6185667752443</v>
      </c>
      <c r="BB12" s="44">
        <f>SUM(BB13:BB20)</f>
        <v>322744</v>
      </c>
      <c r="BC12" s="37">
        <f t="shared" si="1"/>
        <v>117.89735159817351</v>
      </c>
      <c r="BD12" s="37">
        <f t="shared" si="2"/>
        <v>93.37171457088715</v>
      </c>
      <c r="BE12" s="21">
        <f t="shared" si="4"/>
        <v>117.89735159817351</v>
      </c>
      <c r="BF12" s="21">
        <f t="shared" si="5"/>
        <v>93.37171457088715</v>
      </c>
    </row>
    <row r="13" spans="1:58" ht="24" customHeight="1">
      <c r="A13" s="49">
        <v>1</v>
      </c>
      <c r="B13" s="50" t="s">
        <v>5</v>
      </c>
      <c r="C13" s="47">
        <v>100</v>
      </c>
      <c r="D13" s="47">
        <v>90</v>
      </c>
      <c r="E13" s="47">
        <v>164</v>
      </c>
      <c r="F13" s="47">
        <v>101000</v>
      </c>
      <c r="G13" s="58">
        <v>47718</v>
      </c>
      <c r="H13" s="52">
        <f>SUM(I13:T13)</f>
        <v>97232</v>
      </c>
      <c r="I13" s="53">
        <v>7336</v>
      </c>
      <c r="J13" s="53">
        <v>6286</v>
      </c>
      <c r="K13" s="53">
        <v>6894</v>
      </c>
      <c r="L13" s="53">
        <v>8367</v>
      </c>
      <c r="M13" s="53">
        <v>7305</v>
      </c>
      <c r="N13" s="53">
        <v>7365</v>
      </c>
      <c r="O13" s="53">
        <v>8110</v>
      </c>
      <c r="P13" s="53">
        <v>7945</v>
      </c>
      <c r="Q13" s="53">
        <v>8998</v>
      </c>
      <c r="R13" s="53">
        <v>9890</v>
      </c>
      <c r="S13" s="53">
        <v>9765</v>
      </c>
      <c r="T13" s="53">
        <v>8971</v>
      </c>
      <c r="U13" s="24"/>
      <c r="V13" s="47">
        <v>5500</v>
      </c>
      <c r="W13" s="58">
        <v>3654</v>
      </c>
      <c r="X13" s="52">
        <f>SUM(Y13:AJ13)</f>
        <v>9734</v>
      </c>
      <c r="Y13" s="53">
        <v>661</v>
      </c>
      <c r="Z13" s="53">
        <v>518</v>
      </c>
      <c r="AA13" s="53">
        <v>676</v>
      </c>
      <c r="AB13" s="53">
        <v>719</v>
      </c>
      <c r="AC13" s="53">
        <v>633</v>
      </c>
      <c r="AD13" s="53">
        <v>628</v>
      </c>
      <c r="AE13" s="53">
        <v>905</v>
      </c>
      <c r="AF13" s="53">
        <v>911</v>
      </c>
      <c r="AG13" s="53">
        <v>959</v>
      </c>
      <c r="AH13" s="53">
        <v>1296</v>
      </c>
      <c r="AI13" s="53">
        <v>971</v>
      </c>
      <c r="AJ13" s="53">
        <v>857</v>
      </c>
      <c r="AK13" s="24"/>
      <c r="AL13" s="58">
        <v>92000</v>
      </c>
      <c r="AM13" s="58">
        <v>42176</v>
      </c>
      <c r="AN13" s="95">
        <f>SUM(AO13:AZ13)</f>
        <v>86169</v>
      </c>
      <c r="AO13" s="53">
        <v>6675</v>
      </c>
      <c r="AP13" s="53">
        <v>5760</v>
      </c>
      <c r="AQ13" s="53">
        <v>6124</v>
      </c>
      <c r="AR13" s="53">
        <v>7488</v>
      </c>
      <c r="AS13" s="53">
        <v>6672</v>
      </c>
      <c r="AT13" s="53">
        <v>6737</v>
      </c>
      <c r="AU13" s="53">
        <v>7030</v>
      </c>
      <c r="AV13" s="53">
        <v>6680</v>
      </c>
      <c r="AW13" s="53">
        <v>7672</v>
      </c>
      <c r="AX13" s="53">
        <v>8423</v>
      </c>
      <c r="AY13" s="53">
        <v>8794</v>
      </c>
      <c r="AZ13" s="53">
        <v>8114</v>
      </c>
      <c r="BA13" s="53">
        <f>U13-AK13</f>
        <v>0</v>
      </c>
      <c r="BB13" s="53">
        <v>52758</v>
      </c>
      <c r="BC13" s="25">
        <f t="shared" si="1"/>
        <v>144.54246575342466</v>
      </c>
      <c r="BD13" s="25">
        <f t="shared" si="2"/>
        <v>88.13564984964918</v>
      </c>
      <c r="BE13" s="21">
        <f t="shared" si="4"/>
        <v>144.54246575342466</v>
      </c>
      <c r="BF13" s="21">
        <f t="shared" si="5"/>
        <v>88.13564984964918</v>
      </c>
    </row>
    <row r="14" spans="1:58" ht="24" customHeight="1">
      <c r="A14" s="47">
        <v>2</v>
      </c>
      <c r="B14" s="48" t="s">
        <v>6</v>
      </c>
      <c r="C14" s="47">
        <v>120</v>
      </c>
      <c r="D14" s="47">
        <v>110</v>
      </c>
      <c r="E14" s="47">
        <v>143</v>
      </c>
      <c r="F14" s="47">
        <v>200000</v>
      </c>
      <c r="G14" s="96">
        <v>71080</v>
      </c>
      <c r="H14" s="52">
        <f>SUM(I14:T14)</f>
        <v>194444</v>
      </c>
      <c r="I14" s="91">
        <f>14901+2660</f>
        <v>17561</v>
      </c>
      <c r="J14" s="91">
        <f>12695+3326</f>
        <v>16021</v>
      </c>
      <c r="K14" s="91">
        <f>13591+3655</f>
        <v>17246</v>
      </c>
      <c r="L14" s="91">
        <f>15404+3181</f>
        <v>18585</v>
      </c>
      <c r="M14" s="91">
        <f>12669+2889</f>
        <v>15558</v>
      </c>
      <c r="N14" s="91">
        <v>16815</v>
      </c>
      <c r="O14" s="91">
        <v>13528</v>
      </c>
      <c r="P14" s="91">
        <v>14580</v>
      </c>
      <c r="Q14" s="91">
        <v>16348</v>
      </c>
      <c r="R14" s="91">
        <v>16202</v>
      </c>
      <c r="S14" s="91">
        <v>16000</v>
      </c>
      <c r="T14" s="91">
        <v>16000</v>
      </c>
      <c r="U14" s="24"/>
      <c r="V14" s="47">
        <v>7000</v>
      </c>
      <c r="W14" s="53">
        <v>2746</v>
      </c>
      <c r="X14" s="95">
        <f>SUM(Y14:AJ14)</f>
        <v>5908</v>
      </c>
      <c r="Y14" s="53">
        <v>541</v>
      </c>
      <c r="Z14" s="53">
        <v>378</v>
      </c>
      <c r="AA14" s="53">
        <v>357</v>
      </c>
      <c r="AB14" s="53">
        <v>470</v>
      </c>
      <c r="AC14" s="53">
        <v>391</v>
      </c>
      <c r="AD14" s="53">
        <f>120+219</f>
        <v>339</v>
      </c>
      <c r="AE14" s="53">
        <v>474</v>
      </c>
      <c r="AF14" s="53">
        <v>506</v>
      </c>
      <c r="AG14" s="53">
        <v>568</v>
      </c>
      <c r="AH14" s="53">
        <v>784</v>
      </c>
      <c r="AI14" s="53">
        <v>550</v>
      </c>
      <c r="AJ14" s="53">
        <v>550</v>
      </c>
      <c r="AK14" s="24"/>
      <c r="AL14" s="53">
        <v>110000</v>
      </c>
      <c r="AM14" s="53">
        <v>51668</v>
      </c>
      <c r="AN14" s="95">
        <f>SUM(AO14:AZ14)</f>
        <v>111480</v>
      </c>
      <c r="AO14" s="53">
        <f>7253+1937+1330</f>
        <v>10520</v>
      </c>
      <c r="AP14" s="53">
        <f>5680+1416+837</f>
        <v>7933</v>
      </c>
      <c r="AQ14" s="53">
        <f>5980+1552+813</f>
        <v>8345</v>
      </c>
      <c r="AR14" s="53">
        <f>7054+1600+1067</f>
        <v>9721</v>
      </c>
      <c r="AS14" s="53">
        <f>5375+1511+995</f>
        <v>7881</v>
      </c>
      <c r="AT14" s="53">
        <f>6496+1876+1174</f>
        <v>9546</v>
      </c>
      <c r="AU14" s="53">
        <v>7780</v>
      </c>
      <c r="AV14" s="53">
        <v>8491</v>
      </c>
      <c r="AW14" s="53">
        <v>10514</v>
      </c>
      <c r="AX14" s="53">
        <v>10749</v>
      </c>
      <c r="AY14" s="53">
        <v>10000</v>
      </c>
      <c r="AZ14" s="53">
        <v>10000</v>
      </c>
      <c r="BA14" s="55">
        <f t="shared" si="12"/>
        <v>101.34545454545454</v>
      </c>
      <c r="BB14" s="53">
        <v>35400</v>
      </c>
      <c r="BC14" s="63">
        <f t="shared" si="1"/>
        <v>80.82191780821918</v>
      </c>
      <c r="BD14" s="63">
        <f t="shared" si="2"/>
        <v>67.82258837053357</v>
      </c>
      <c r="BE14" s="21">
        <f t="shared" si="4"/>
        <v>80.82191780821918</v>
      </c>
      <c r="BF14" s="21">
        <f t="shared" si="5"/>
        <v>67.82258837053358</v>
      </c>
    </row>
    <row r="15" spans="1:95" s="90" customFormat="1" ht="24" customHeight="1">
      <c r="A15" s="93">
        <v>3</v>
      </c>
      <c r="B15" s="94" t="s">
        <v>7</v>
      </c>
      <c r="C15" s="93">
        <v>120</v>
      </c>
      <c r="D15" s="93">
        <v>120</v>
      </c>
      <c r="E15" s="93">
        <v>171</v>
      </c>
      <c r="F15" s="93">
        <v>180000</v>
      </c>
      <c r="G15" s="96">
        <v>71057</v>
      </c>
      <c r="H15" s="95">
        <f aca="true" t="shared" si="13" ref="H15:H20">SUM(I15:T15)</f>
        <v>176848</v>
      </c>
      <c r="I15" s="91">
        <v>12878</v>
      </c>
      <c r="J15" s="91">
        <v>13945</v>
      </c>
      <c r="K15" s="91">
        <v>16566</v>
      </c>
      <c r="L15" s="91">
        <v>14888</v>
      </c>
      <c r="M15" s="91">
        <v>13054</v>
      </c>
      <c r="N15" s="91">
        <v>10605</v>
      </c>
      <c r="O15" s="91">
        <v>11377</v>
      </c>
      <c r="P15" s="91">
        <v>14495</v>
      </c>
      <c r="Q15" s="91">
        <v>16415</v>
      </c>
      <c r="R15" s="91">
        <v>18750</v>
      </c>
      <c r="S15" s="91">
        <v>16825</v>
      </c>
      <c r="T15" s="91">
        <v>17050</v>
      </c>
      <c r="U15" s="88"/>
      <c r="V15" s="93">
        <v>6500</v>
      </c>
      <c r="W15" s="91">
        <v>3607</v>
      </c>
      <c r="X15" s="95" t="e">
        <f aca="true" t="shared" si="14" ref="X15:X20">SUM(Y15:AJ15)</f>
        <v>#REF!</v>
      </c>
      <c r="Y15" s="91" t="e">
        <f>#REF!</f>
        <v>#REF!</v>
      </c>
      <c r="Z15" s="91" t="e">
        <f>#REF!</f>
        <v>#REF!</v>
      </c>
      <c r="AA15" s="91" t="e">
        <f>#REF!</f>
        <v>#REF!</v>
      </c>
      <c r="AB15" s="91" t="e">
        <f>#REF!</f>
        <v>#REF!</v>
      </c>
      <c r="AC15" s="91" t="e">
        <f>#REF!</f>
        <v>#REF!</v>
      </c>
      <c r="AD15" s="91" t="e">
        <f>#REF!</f>
        <v>#REF!</v>
      </c>
      <c r="AE15" s="91" t="e">
        <f>#REF!</f>
        <v>#REF!</v>
      </c>
      <c r="AF15" s="91" t="e">
        <f>#REF!</f>
        <v>#REF!</v>
      </c>
      <c r="AG15" s="91" t="e">
        <f>#REF!</f>
        <v>#REF!</v>
      </c>
      <c r="AH15" s="91" t="e">
        <f>#REF!</f>
        <v>#REF!</v>
      </c>
      <c r="AI15" s="91">
        <v>720</v>
      </c>
      <c r="AJ15" s="91">
        <v>685</v>
      </c>
      <c r="AK15" s="98"/>
      <c r="AL15" s="91">
        <v>75000</v>
      </c>
      <c r="AM15" s="91">
        <v>32154</v>
      </c>
      <c r="AN15" s="95">
        <f aca="true" t="shared" si="15" ref="AN15:AN20">SUM(AO15:AZ15)</f>
        <v>66286</v>
      </c>
      <c r="AO15" s="91">
        <v>5955</v>
      </c>
      <c r="AP15" s="91">
        <v>4509</v>
      </c>
      <c r="AQ15" s="91">
        <v>6185</v>
      </c>
      <c r="AR15" s="91">
        <v>6629</v>
      </c>
      <c r="AS15" s="91">
        <v>4710</v>
      </c>
      <c r="AT15" s="91">
        <v>5110</v>
      </c>
      <c r="AU15" s="91">
        <v>4357</v>
      </c>
      <c r="AV15" s="91">
        <v>4796</v>
      </c>
      <c r="AW15" s="91">
        <v>6521</v>
      </c>
      <c r="AX15" s="91">
        <v>6154</v>
      </c>
      <c r="AY15" s="91">
        <v>5820</v>
      </c>
      <c r="AZ15" s="91">
        <v>5540</v>
      </c>
      <c r="BA15" s="98">
        <f t="shared" si="12"/>
        <v>88.38133333333333</v>
      </c>
      <c r="BB15" s="91">
        <v>46532</v>
      </c>
      <c r="BC15" s="89">
        <f t="shared" si="1"/>
        <v>106.23744292237443</v>
      </c>
      <c r="BD15" s="89">
        <f t="shared" si="2"/>
        <v>74.55259152447329</v>
      </c>
      <c r="BE15" s="21">
        <f t="shared" si="4"/>
        <v>106.23744292237443</v>
      </c>
      <c r="BF15" s="21">
        <f t="shared" si="5"/>
        <v>74.55259152447329</v>
      </c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</row>
    <row r="16" spans="1:95" ht="24" customHeight="1">
      <c r="A16" s="47">
        <v>4</v>
      </c>
      <c r="B16" s="48" t="s">
        <v>8</v>
      </c>
      <c r="C16" s="47">
        <v>90</v>
      </c>
      <c r="D16" s="47">
        <v>80</v>
      </c>
      <c r="E16" s="47">
        <v>120</v>
      </c>
      <c r="F16" s="47">
        <v>145000</v>
      </c>
      <c r="G16" s="96">
        <v>59840</v>
      </c>
      <c r="H16" s="52">
        <f t="shared" si="13"/>
        <v>133771</v>
      </c>
      <c r="I16" s="91">
        <v>1389</v>
      </c>
      <c r="J16" s="91">
        <v>7033</v>
      </c>
      <c r="K16" s="91">
        <v>11631</v>
      </c>
      <c r="L16" s="91">
        <v>12868</v>
      </c>
      <c r="M16" s="91">
        <v>12439</v>
      </c>
      <c r="N16" s="91">
        <v>13219</v>
      </c>
      <c r="O16" s="91">
        <v>12003</v>
      </c>
      <c r="P16" s="91">
        <v>12129</v>
      </c>
      <c r="Q16" s="91">
        <f>'[2] TH-CTKH_2017'!$O$14</f>
        <v>14384</v>
      </c>
      <c r="R16" s="91">
        <f>'[2] TH-CTKH_2017'!$Q$14</f>
        <v>12516</v>
      </c>
      <c r="S16" s="91">
        <v>12320</v>
      </c>
      <c r="T16" s="91">
        <f>23680/2</f>
        <v>11840</v>
      </c>
      <c r="U16" s="24"/>
      <c r="V16" s="93">
        <v>5050</v>
      </c>
      <c r="W16" s="91">
        <v>2795</v>
      </c>
      <c r="X16" s="95">
        <f t="shared" si="14"/>
        <v>6228</v>
      </c>
      <c r="Y16" s="91">
        <v>68</v>
      </c>
      <c r="Z16" s="91">
        <v>331</v>
      </c>
      <c r="AA16" s="91">
        <v>426</v>
      </c>
      <c r="AB16" s="91">
        <v>517</v>
      </c>
      <c r="AC16" s="91">
        <v>528</v>
      </c>
      <c r="AD16" s="91">
        <v>550</v>
      </c>
      <c r="AE16" s="91">
        <v>586</v>
      </c>
      <c r="AF16" s="91">
        <v>583</v>
      </c>
      <c r="AG16" s="91">
        <f>'[2] TH-CTKH_2017'!$O$17</f>
        <v>701</v>
      </c>
      <c r="AH16" s="91">
        <f>'[2] TH-CTKH_2017'!$Q$17</f>
        <v>900</v>
      </c>
      <c r="AI16" s="91">
        <v>519</v>
      </c>
      <c r="AJ16" s="91">
        <f>1038/2</f>
        <v>519</v>
      </c>
      <c r="AK16" s="98"/>
      <c r="AL16" s="91">
        <v>90000</v>
      </c>
      <c r="AM16" s="91">
        <v>36154</v>
      </c>
      <c r="AN16" s="95">
        <f t="shared" si="15"/>
        <v>70834</v>
      </c>
      <c r="AO16" s="91">
        <v>650</v>
      </c>
      <c r="AP16" s="91">
        <v>4242</v>
      </c>
      <c r="AQ16" s="91">
        <v>5285</v>
      </c>
      <c r="AR16" s="91">
        <v>6516</v>
      </c>
      <c r="AS16" s="91">
        <v>5608</v>
      </c>
      <c r="AT16" s="91">
        <v>6177</v>
      </c>
      <c r="AU16" s="91">
        <v>5829</v>
      </c>
      <c r="AV16" s="91">
        <v>5579</v>
      </c>
      <c r="AW16" s="91">
        <f>'[2] TH-CTKH_2017'!$O$20</f>
        <v>7688</v>
      </c>
      <c r="AX16" s="91">
        <f>'[2] TH-CTKH_2017'!$Q$20</f>
        <v>7766</v>
      </c>
      <c r="AY16" s="91">
        <v>7690</v>
      </c>
      <c r="AZ16" s="91">
        <f>15608/2</f>
        <v>7804</v>
      </c>
      <c r="BA16" s="98">
        <f t="shared" si="12"/>
        <v>78.70444444444445</v>
      </c>
      <c r="BB16" s="91">
        <v>43018</v>
      </c>
      <c r="BC16" s="63">
        <f t="shared" si="1"/>
        <v>130.95281582952816</v>
      </c>
      <c r="BD16" s="63">
        <f t="shared" si="2"/>
        <v>98.21461187214612</v>
      </c>
      <c r="BE16" s="21">
        <f t="shared" si="4"/>
        <v>130.95281582952816</v>
      </c>
      <c r="BF16" s="21">
        <f t="shared" si="5"/>
        <v>98.21461187214612</v>
      </c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</row>
    <row r="17" spans="1:95" s="90" customFormat="1" ht="24" customHeight="1">
      <c r="A17" s="93">
        <v>5</v>
      </c>
      <c r="B17" s="94" t="s">
        <v>9</v>
      </c>
      <c r="C17" s="93">
        <v>150</v>
      </c>
      <c r="D17" s="93">
        <v>140</v>
      </c>
      <c r="E17" s="93">
        <v>188</v>
      </c>
      <c r="F17" s="94">
        <v>174000</v>
      </c>
      <c r="G17" s="96">
        <v>173066</v>
      </c>
      <c r="H17" s="95">
        <v>169287</v>
      </c>
      <c r="I17" s="91">
        <v>11799</v>
      </c>
      <c r="J17" s="91">
        <v>9997</v>
      </c>
      <c r="K17" s="91">
        <v>12111</v>
      </c>
      <c r="L17" s="91">
        <v>14371</v>
      </c>
      <c r="M17" s="91">
        <v>12636</v>
      </c>
      <c r="N17" s="91">
        <v>12636</v>
      </c>
      <c r="O17" s="91">
        <v>14166</v>
      </c>
      <c r="P17" s="91"/>
      <c r="Q17" s="91"/>
      <c r="R17" s="91"/>
      <c r="S17" s="91"/>
      <c r="T17" s="91"/>
      <c r="U17" s="88"/>
      <c r="V17" s="93">
        <v>8000</v>
      </c>
      <c r="W17" s="91">
        <v>10050</v>
      </c>
      <c r="X17" s="95">
        <v>12935</v>
      </c>
      <c r="Y17" s="91">
        <v>1045</v>
      </c>
      <c r="Z17" s="91">
        <v>917</v>
      </c>
      <c r="AA17" s="91">
        <v>1073</v>
      </c>
      <c r="AB17" s="91">
        <v>1222</v>
      </c>
      <c r="AC17" s="91">
        <v>1229</v>
      </c>
      <c r="AD17" s="91">
        <v>1229</v>
      </c>
      <c r="AE17" s="91">
        <v>1067</v>
      </c>
      <c r="AF17" s="91"/>
      <c r="AG17" s="91"/>
      <c r="AH17" s="91"/>
      <c r="AI17" s="91"/>
      <c r="AJ17" s="91"/>
      <c r="AK17" s="98"/>
      <c r="AL17" s="91">
        <v>109000</v>
      </c>
      <c r="AM17" s="91">
        <v>111131</v>
      </c>
      <c r="AN17" s="95">
        <v>121492</v>
      </c>
      <c r="AO17" s="91">
        <v>9398</v>
      </c>
      <c r="AP17" s="91">
        <v>8031</v>
      </c>
      <c r="AQ17" s="91">
        <v>9549</v>
      </c>
      <c r="AR17" s="91">
        <v>11294</v>
      </c>
      <c r="AS17" s="91">
        <v>9836</v>
      </c>
      <c r="AT17" s="91">
        <v>9836</v>
      </c>
      <c r="AU17" s="91">
        <v>9915</v>
      </c>
      <c r="AV17" s="91"/>
      <c r="AW17" s="91"/>
      <c r="AX17" s="91"/>
      <c r="AY17" s="91"/>
      <c r="AZ17" s="91"/>
      <c r="BA17" s="98">
        <f t="shared" si="12"/>
        <v>111.4605504587156</v>
      </c>
      <c r="BB17" s="91">
        <v>75025</v>
      </c>
      <c r="BC17" s="89">
        <f t="shared" si="1"/>
        <v>137.03196347031962</v>
      </c>
      <c r="BD17" s="89">
        <f t="shared" si="2"/>
        <v>109.33401340716992</v>
      </c>
      <c r="BE17" s="21">
        <f t="shared" si="4"/>
        <v>137.03196347031962</v>
      </c>
      <c r="BF17" s="21">
        <f t="shared" si="5"/>
        <v>109.33401340716993</v>
      </c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</row>
    <row r="18" spans="1:95" ht="24" customHeight="1">
      <c r="A18" s="47">
        <v>6</v>
      </c>
      <c r="B18" s="48" t="s">
        <v>10</v>
      </c>
      <c r="C18" s="47">
        <v>110</v>
      </c>
      <c r="D18" s="47">
        <v>100</v>
      </c>
      <c r="E18" s="47">
        <v>125</v>
      </c>
      <c r="F18" s="47">
        <v>136000</v>
      </c>
      <c r="G18" s="96">
        <v>59872</v>
      </c>
      <c r="H18" s="52">
        <f>SUM(I18:T18)</f>
        <v>142559</v>
      </c>
      <c r="I18" s="91">
        <v>9072</v>
      </c>
      <c r="J18" s="91">
        <v>6421</v>
      </c>
      <c r="K18" s="91">
        <v>9772</v>
      </c>
      <c r="L18" s="91">
        <v>13238</v>
      </c>
      <c r="M18" s="91">
        <v>12063</v>
      </c>
      <c r="N18" s="91">
        <v>12425</v>
      </c>
      <c r="O18" s="91">
        <v>10459</v>
      </c>
      <c r="P18" s="91">
        <v>10310</v>
      </c>
      <c r="Q18" s="91">
        <v>13769</v>
      </c>
      <c r="R18" s="91">
        <v>19830</v>
      </c>
      <c r="S18" s="91">
        <v>13500</v>
      </c>
      <c r="T18" s="91">
        <v>11700</v>
      </c>
      <c r="U18" s="24"/>
      <c r="V18" s="93">
        <v>6000</v>
      </c>
      <c r="W18" s="53">
        <v>3092</v>
      </c>
      <c r="X18" s="52">
        <f>SUM(Y18:AJ18)</f>
        <v>9058</v>
      </c>
      <c r="Y18" s="91">
        <v>544</v>
      </c>
      <c r="Z18" s="91">
        <v>446</v>
      </c>
      <c r="AA18" s="91">
        <v>536</v>
      </c>
      <c r="AB18" s="91">
        <v>713</v>
      </c>
      <c r="AC18" s="91">
        <v>660</v>
      </c>
      <c r="AD18" s="91">
        <v>785</v>
      </c>
      <c r="AE18" s="91">
        <v>644</v>
      </c>
      <c r="AF18" s="91">
        <v>737</v>
      </c>
      <c r="AG18" s="91">
        <v>897</v>
      </c>
      <c r="AH18" s="91">
        <v>1456</v>
      </c>
      <c r="AI18" s="91">
        <v>950</v>
      </c>
      <c r="AJ18" s="91">
        <v>690</v>
      </c>
      <c r="AK18" s="98"/>
      <c r="AL18" s="91">
        <v>78000</v>
      </c>
      <c r="AM18" s="91">
        <v>34168</v>
      </c>
      <c r="AN18" s="95">
        <f>SUM(AO18:AZ18)</f>
        <v>96190</v>
      </c>
      <c r="AO18" s="91">
        <v>7067</v>
      </c>
      <c r="AP18" s="91">
        <v>4870</v>
      </c>
      <c r="AQ18" s="91">
        <v>6399</v>
      </c>
      <c r="AR18" s="91">
        <v>8465</v>
      </c>
      <c r="AS18" s="91">
        <v>7940</v>
      </c>
      <c r="AT18" s="91">
        <v>7083</v>
      </c>
      <c r="AU18" s="91">
        <v>6422</v>
      </c>
      <c r="AV18" s="91">
        <v>6721</v>
      </c>
      <c r="AW18" s="91">
        <v>8476</v>
      </c>
      <c r="AX18" s="91">
        <v>14647</v>
      </c>
      <c r="AY18" s="91">
        <v>10500</v>
      </c>
      <c r="AZ18" s="53">
        <v>7600</v>
      </c>
      <c r="BA18" s="55">
        <f t="shared" si="12"/>
        <v>123.32051282051282</v>
      </c>
      <c r="BB18" s="91">
        <v>52727</v>
      </c>
      <c r="BC18" s="63">
        <f t="shared" si="1"/>
        <v>131.32503113325032</v>
      </c>
      <c r="BD18" s="63">
        <f t="shared" si="2"/>
        <v>115.56602739726027</v>
      </c>
      <c r="BE18" s="21">
        <f t="shared" si="4"/>
        <v>131.32503113325032</v>
      </c>
      <c r="BF18" s="21">
        <f t="shared" si="5"/>
        <v>115.56602739726027</v>
      </c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</row>
    <row r="19" spans="1:58" ht="24" customHeight="1">
      <c r="A19" s="47">
        <v>7</v>
      </c>
      <c r="B19" s="48" t="s">
        <v>47</v>
      </c>
      <c r="C19" s="47">
        <v>20</v>
      </c>
      <c r="D19" s="47"/>
      <c r="E19" s="47">
        <v>0</v>
      </c>
      <c r="F19" s="47">
        <v>32000</v>
      </c>
      <c r="G19" s="58">
        <v>15960</v>
      </c>
      <c r="H19" s="52">
        <f t="shared" si="13"/>
        <v>30888</v>
      </c>
      <c r="I19" s="53">
        <v>2044</v>
      </c>
      <c r="J19" s="53">
        <v>1590</v>
      </c>
      <c r="K19" s="53">
        <v>2093</v>
      </c>
      <c r="L19" s="53">
        <v>2430</v>
      </c>
      <c r="M19" s="53">
        <v>2363</v>
      </c>
      <c r="N19" s="53">
        <v>2466</v>
      </c>
      <c r="O19" s="53">
        <v>2468</v>
      </c>
      <c r="P19" s="53">
        <v>2739</v>
      </c>
      <c r="Q19" s="53">
        <v>3447</v>
      </c>
      <c r="R19" s="53">
        <v>3048</v>
      </c>
      <c r="S19" s="97">
        <v>3100</v>
      </c>
      <c r="T19" s="97">
        <v>3100</v>
      </c>
      <c r="U19" s="24"/>
      <c r="V19" s="47"/>
      <c r="W19" s="53"/>
      <c r="X19" s="52">
        <f t="shared" si="14"/>
        <v>0</v>
      </c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8"/>
      <c r="AL19" s="91">
        <v>15000</v>
      </c>
      <c r="AM19" s="91">
        <v>8547</v>
      </c>
      <c r="AN19" s="95">
        <f t="shared" si="15"/>
        <v>11624</v>
      </c>
      <c r="AO19" s="53">
        <v>912</v>
      </c>
      <c r="AP19" s="53">
        <v>607</v>
      </c>
      <c r="AQ19" s="53">
        <v>766</v>
      </c>
      <c r="AR19" s="53">
        <v>860</v>
      </c>
      <c r="AS19" s="53">
        <v>844</v>
      </c>
      <c r="AT19" s="53">
        <v>861</v>
      </c>
      <c r="AU19" s="53">
        <v>874</v>
      </c>
      <c r="AV19" s="53">
        <v>1024</v>
      </c>
      <c r="AW19" s="53">
        <v>1243</v>
      </c>
      <c r="AX19" s="53">
        <v>1233</v>
      </c>
      <c r="AY19" s="92">
        <v>1200</v>
      </c>
      <c r="AZ19" s="92">
        <v>1200</v>
      </c>
      <c r="BA19" s="55">
        <f t="shared" si="12"/>
        <v>77.49333333333334</v>
      </c>
      <c r="BB19" s="53">
        <v>0</v>
      </c>
      <c r="BC19" s="63">
        <f t="shared" si="1"/>
        <v>0</v>
      </c>
      <c r="BD19" s="63" t="e">
        <f t="shared" si="2"/>
        <v>#DIV/0!</v>
      </c>
      <c r="BE19" s="21">
        <f t="shared" si="4"/>
        <v>0</v>
      </c>
      <c r="BF19" s="21" t="e">
        <f t="shared" si="5"/>
        <v>#DIV/0!</v>
      </c>
    </row>
    <row r="20" spans="1:58" ht="24" customHeight="1">
      <c r="A20" s="47">
        <v>8</v>
      </c>
      <c r="B20" s="51" t="s">
        <v>15</v>
      </c>
      <c r="C20" s="77">
        <v>40</v>
      </c>
      <c r="D20" s="77">
        <v>40</v>
      </c>
      <c r="E20" s="77">
        <v>36</v>
      </c>
      <c r="F20" s="77">
        <v>52000</v>
      </c>
      <c r="G20" s="60">
        <v>50109</v>
      </c>
      <c r="H20" s="76">
        <f t="shared" si="13"/>
        <v>45949</v>
      </c>
      <c r="I20" s="78">
        <v>3877</v>
      </c>
      <c r="J20" s="78">
        <v>3486</v>
      </c>
      <c r="K20" s="78">
        <v>3792</v>
      </c>
      <c r="L20" s="78">
        <v>4108</v>
      </c>
      <c r="M20" s="78">
        <v>3286</v>
      </c>
      <c r="N20" s="78">
        <v>3435</v>
      </c>
      <c r="O20" s="78">
        <v>3399</v>
      </c>
      <c r="P20" s="78">
        <v>3329</v>
      </c>
      <c r="Q20" s="78">
        <v>4191</v>
      </c>
      <c r="R20" s="78">
        <v>4938</v>
      </c>
      <c r="S20" s="78">
        <v>3783</v>
      </c>
      <c r="T20" s="78">
        <v>4325</v>
      </c>
      <c r="U20" s="26"/>
      <c r="V20" s="77">
        <v>1800</v>
      </c>
      <c r="W20" s="59">
        <v>1715</v>
      </c>
      <c r="X20" s="52">
        <f t="shared" si="14"/>
        <v>2082</v>
      </c>
      <c r="Y20" s="78">
        <v>155</v>
      </c>
      <c r="Z20" s="78">
        <v>141</v>
      </c>
      <c r="AA20" s="78">
        <v>148</v>
      </c>
      <c r="AB20" s="78">
        <v>177</v>
      </c>
      <c r="AC20" s="78">
        <v>134</v>
      </c>
      <c r="AD20" s="78">
        <v>135</v>
      </c>
      <c r="AE20" s="78">
        <v>197</v>
      </c>
      <c r="AF20" s="78">
        <v>204</v>
      </c>
      <c r="AG20" s="78">
        <v>218</v>
      </c>
      <c r="AH20" s="78">
        <v>233</v>
      </c>
      <c r="AI20" s="78">
        <v>170</v>
      </c>
      <c r="AJ20" s="78">
        <v>170</v>
      </c>
      <c r="AK20" s="26"/>
      <c r="AL20" s="59">
        <v>45000</v>
      </c>
      <c r="AM20" s="59">
        <v>46057</v>
      </c>
      <c r="AN20" s="95">
        <f t="shared" si="15"/>
        <v>41443</v>
      </c>
      <c r="AO20" s="78">
        <v>3587</v>
      </c>
      <c r="AP20" s="78">
        <v>3139</v>
      </c>
      <c r="AQ20" s="78">
        <v>3479</v>
      </c>
      <c r="AR20" s="78">
        <v>3756</v>
      </c>
      <c r="AS20" s="78">
        <v>2994</v>
      </c>
      <c r="AT20" s="78">
        <v>3173</v>
      </c>
      <c r="AU20" s="56">
        <v>3056</v>
      </c>
      <c r="AV20" s="56">
        <v>2975</v>
      </c>
      <c r="AW20" s="56">
        <v>3835</v>
      </c>
      <c r="AX20" s="56">
        <v>4543</v>
      </c>
      <c r="AY20" s="56">
        <v>3453</v>
      </c>
      <c r="AZ20" s="56">
        <v>3453</v>
      </c>
      <c r="BA20" s="57">
        <f t="shared" si="12"/>
        <v>92.09555555555555</v>
      </c>
      <c r="BB20" s="78">
        <f>14484+1400+1400</f>
        <v>17284</v>
      </c>
      <c r="BC20" s="64">
        <f t="shared" si="1"/>
        <v>118.38356164383562</v>
      </c>
      <c r="BD20" s="65">
        <f t="shared" si="2"/>
        <v>131.5372907153729</v>
      </c>
      <c r="BE20" s="21">
        <f t="shared" si="4"/>
        <v>118.3835616438356</v>
      </c>
      <c r="BF20" s="21">
        <f t="shared" si="5"/>
        <v>131.5372907153729</v>
      </c>
    </row>
    <row r="21" spans="1:23" s="27" customFormat="1" ht="18.75" customHeight="1">
      <c r="A21" s="13"/>
      <c r="B21" s="14" t="s">
        <v>41</v>
      </c>
      <c r="C21" s="69" t="s">
        <v>42</v>
      </c>
      <c r="D21" s="69"/>
      <c r="E21" s="69"/>
      <c r="F21" s="69"/>
      <c r="G21" s="66"/>
      <c r="H21" s="67"/>
      <c r="I21" s="67"/>
      <c r="J21" s="66"/>
      <c r="K21" s="69"/>
      <c r="L21" s="66"/>
      <c r="M21" s="67"/>
      <c r="N21" s="67"/>
      <c r="O21" s="70"/>
      <c r="P21" s="71"/>
      <c r="Q21" s="72"/>
      <c r="R21" s="68"/>
      <c r="S21" s="68"/>
      <c r="T21" s="70"/>
      <c r="U21" s="73"/>
      <c r="V21" s="15"/>
      <c r="W21" s="15"/>
    </row>
    <row r="22" spans="1:23" s="27" customFormat="1" ht="18.75" customHeight="1">
      <c r="A22" s="13"/>
      <c r="B22" s="16"/>
      <c r="C22" s="74" t="s">
        <v>43</v>
      </c>
      <c r="D22" s="74"/>
      <c r="E22" s="74"/>
      <c r="F22" s="74"/>
      <c r="G22" s="66"/>
      <c r="H22" s="67"/>
      <c r="I22" s="67"/>
      <c r="J22" s="66"/>
      <c r="K22" s="74"/>
      <c r="L22" s="66"/>
      <c r="M22" s="67"/>
      <c r="N22" s="67"/>
      <c r="O22" s="70"/>
      <c r="P22" s="18"/>
      <c r="Q22" s="72"/>
      <c r="R22" s="68"/>
      <c r="S22" s="68"/>
      <c r="T22" s="70"/>
      <c r="U22" s="73"/>
      <c r="V22" s="15"/>
      <c r="W22" s="15"/>
    </row>
    <row r="23" spans="1:58" ht="33.75" customHeight="1">
      <c r="A23" s="6"/>
      <c r="B23" s="6"/>
      <c r="C23" s="79" t="s">
        <v>48</v>
      </c>
      <c r="D23" s="79"/>
      <c r="E23" s="79"/>
      <c r="F23" s="79"/>
      <c r="G23" s="80"/>
      <c r="H23" s="81"/>
      <c r="I23" s="79"/>
      <c r="J23" s="82"/>
      <c r="K23" s="82"/>
      <c r="L23" s="82"/>
      <c r="M23" s="82"/>
      <c r="N23" s="82"/>
      <c r="O23" s="82"/>
      <c r="P23" s="83"/>
      <c r="Q23" s="83"/>
      <c r="R23" s="83"/>
      <c r="S23" s="83"/>
      <c r="T23" s="83"/>
      <c r="U23" s="83"/>
      <c r="V23" s="84"/>
      <c r="W23" s="85"/>
      <c r="X23" s="86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29"/>
      <c r="AL23" s="10"/>
      <c r="AM23" s="8"/>
      <c r="AN23" s="1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30"/>
      <c r="BB23" s="31"/>
      <c r="BC23" s="32"/>
      <c r="BD23" s="32"/>
      <c r="BE23" s="32"/>
      <c r="BF23" s="32"/>
    </row>
    <row r="24" spans="1:58" ht="21" customHeight="1">
      <c r="A24" s="6"/>
      <c r="B24" s="6"/>
      <c r="C24" s="207"/>
      <c r="D24" s="207"/>
      <c r="E24" s="207"/>
      <c r="F24" s="207"/>
      <c r="G24" s="75"/>
      <c r="H24" s="17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9"/>
      <c r="W24" s="8"/>
      <c r="X24" s="1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9"/>
      <c r="AL24" s="10"/>
      <c r="AM24" s="8"/>
      <c r="AN24" s="1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30"/>
      <c r="BB24" s="31"/>
      <c r="BC24" s="32"/>
      <c r="BD24" s="32"/>
      <c r="BE24" s="32"/>
      <c r="BF24" s="32"/>
    </row>
    <row r="25" spans="1:58" ht="21" customHeight="1">
      <c r="A25" s="6"/>
      <c r="B25" s="6"/>
      <c r="C25" s="190"/>
      <c r="D25" s="190"/>
      <c r="E25" s="190"/>
      <c r="F25" s="190"/>
      <c r="G25" s="8"/>
      <c r="H25" s="1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9"/>
      <c r="W25" s="8"/>
      <c r="X25" s="1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9"/>
      <c r="AL25" s="10"/>
      <c r="AM25" s="8"/>
      <c r="AN25" s="1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30"/>
      <c r="BB25" s="31"/>
      <c r="BC25" s="32"/>
      <c r="BD25" s="32"/>
      <c r="BE25" s="32"/>
      <c r="BF25" s="32"/>
    </row>
    <row r="26" spans="1:58" ht="21" customHeight="1">
      <c r="A26" s="6"/>
      <c r="B26" s="6"/>
      <c r="C26" s="190"/>
      <c r="D26" s="190"/>
      <c r="E26" s="190"/>
      <c r="F26" s="190"/>
      <c r="G26" s="8"/>
      <c r="H26" s="1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9"/>
      <c r="W26" s="8"/>
      <c r="X26" s="1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9"/>
      <c r="AL26" s="10"/>
      <c r="AM26" s="8"/>
      <c r="AN26" s="1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30"/>
      <c r="BB26" s="31"/>
      <c r="BC26" s="32"/>
      <c r="BD26" s="32"/>
      <c r="BE26" s="32"/>
      <c r="BF26" s="32"/>
    </row>
    <row r="27" spans="1:58" ht="21" customHeight="1">
      <c r="A27" s="6"/>
      <c r="B27" s="6"/>
      <c r="C27" s="8"/>
      <c r="D27" s="8"/>
      <c r="E27" s="8"/>
      <c r="F27" s="8"/>
      <c r="G27" s="8"/>
      <c r="H27" s="2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33"/>
      <c r="AL27" s="11"/>
      <c r="AM27" s="11"/>
      <c r="AN27" s="3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30"/>
      <c r="BB27" s="31"/>
      <c r="BC27" s="32"/>
      <c r="BD27" s="32"/>
      <c r="BE27" s="32"/>
      <c r="BF27" s="32"/>
    </row>
    <row r="28" spans="1:58" ht="21" customHeight="1">
      <c r="A28" s="6"/>
      <c r="B28" s="6"/>
      <c r="C28" s="8"/>
      <c r="D28" s="8"/>
      <c r="E28" s="8"/>
      <c r="F28" s="8"/>
      <c r="G28" s="8"/>
      <c r="H28" s="2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33"/>
      <c r="AL28" s="11"/>
      <c r="AM28" s="11"/>
      <c r="AN28" s="3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30"/>
      <c r="BB28" s="31"/>
      <c r="BC28" s="32"/>
      <c r="BD28" s="32"/>
      <c r="BE28" s="32"/>
      <c r="BF28" s="32"/>
    </row>
    <row r="29" spans="1:58" ht="21" customHeight="1">
      <c r="A29" s="6"/>
      <c r="B29" s="6"/>
      <c r="C29" s="190"/>
      <c r="D29" s="190"/>
      <c r="E29" s="190"/>
      <c r="F29" s="190"/>
      <c r="G29" s="8"/>
      <c r="H29" s="1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30"/>
      <c r="AL29" s="6"/>
      <c r="AM29" s="6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30"/>
      <c r="BB29" s="31"/>
      <c r="BC29" s="32"/>
      <c r="BD29" s="32"/>
      <c r="BE29" s="32"/>
      <c r="BF29" s="32"/>
    </row>
    <row r="30" spans="1:58" ht="21" customHeight="1">
      <c r="A30" s="6"/>
      <c r="B30" s="6"/>
      <c r="C30" s="190"/>
      <c r="D30" s="190"/>
      <c r="E30" s="190"/>
      <c r="F30" s="190"/>
      <c r="G30" s="8"/>
      <c r="H30" s="1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30"/>
      <c r="AL30" s="6"/>
      <c r="AM30" s="6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30"/>
      <c r="BB30" s="31"/>
      <c r="BC30" s="32"/>
      <c r="BD30" s="32"/>
      <c r="BE30" s="32"/>
      <c r="BF30" s="32"/>
    </row>
    <row r="31" spans="1:58" ht="21" customHeight="1">
      <c r="A31" s="6"/>
      <c r="B31" s="6"/>
      <c r="C31" s="190"/>
      <c r="D31" s="190"/>
      <c r="E31" s="190"/>
      <c r="F31" s="190"/>
      <c r="G31" s="8"/>
      <c r="H31" s="1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30"/>
      <c r="AL31" s="6"/>
      <c r="AM31" s="6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30"/>
      <c r="BB31" s="31"/>
      <c r="BC31" s="32"/>
      <c r="BD31" s="32"/>
      <c r="BE31" s="32"/>
      <c r="BF31" s="32"/>
    </row>
    <row r="32" spans="1:58" ht="21" customHeight="1">
      <c r="A32" s="6"/>
      <c r="B32" s="6"/>
      <c r="C32" s="190"/>
      <c r="D32" s="190"/>
      <c r="E32" s="190"/>
      <c r="F32" s="190"/>
      <c r="G32" s="8"/>
      <c r="H32" s="1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30"/>
      <c r="AL32" s="6"/>
      <c r="AM32" s="6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30"/>
      <c r="BB32" s="31"/>
      <c r="BC32" s="32"/>
      <c r="BD32" s="32"/>
      <c r="BE32" s="32"/>
      <c r="BF32" s="32"/>
    </row>
    <row r="33" spans="1:58" ht="27" customHeight="1">
      <c r="A33" s="6"/>
      <c r="B33" s="6"/>
      <c r="C33" s="205"/>
      <c r="D33" s="205"/>
      <c r="E33" s="205"/>
      <c r="F33" s="205"/>
      <c r="G33" s="12"/>
      <c r="H33" s="1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30"/>
      <c r="AL33" s="6"/>
      <c r="AM33" s="6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30"/>
      <c r="BB33" s="31"/>
      <c r="BC33" s="32"/>
      <c r="BD33" s="32"/>
      <c r="BE33" s="32"/>
      <c r="BF33" s="32"/>
    </row>
    <row r="34" spans="1:58" ht="27" customHeight="1">
      <c r="A34" s="6"/>
      <c r="B34" s="6"/>
      <c r="C34" s="205"/>
      <c r="D34" s="205"/>
      <c r="E34" s="205"/>
      <c r="F34" s="205"/>
      <c r="G34" s="12"/>
      <c r="H34" s="1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30"/>
      <c r="AL34" s="6"/>
      <c r="AM34" s="6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30"/>
      <c r="BB34" s="31"/>
      <c r="BC34" s="32"/>
      <c r="BD34" s="32"/>
      <c r="BE34" s="32"/>
      <c r="BF34" s="32"/>
    </row>
    <row r="35" spans="1:58" ht="27" customHeight="1">
      <c r="A35" s="6"/>
      <c r="B35" s="6"/>
      <c r="C35" s="6"/>
      <c r="D35" s="6"/>
      <c r="E35" s="6"/>
      <c r="F35" s="11"/>
      <c r="G35" s="11"/>
      <c r="H35" s="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4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30"/>
      <c r="AL35" s="6"/>
      <c r="AM35" s="6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30"/>
      <c r="BB35" s="31"/>
      <c r="BC35" s="32"/>
      <c r="BD35" s="32"/>
      <c r="BE35" s="32"/>
      <c r="BF35" s="32"/>
    </row>
    <row r="36" spans="3:58" ht="27" customHeight="1">
      <c r="C36" s="6"/>
      <c r="D36" s="6"/>
      <c r="E36" s="6"/>
      <c r="F36" s="6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0"/>
      <c r="V36" s="6"/>
      <c r="W36" s="6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0"/>
      <c r="AL36" s="6"/>
      <c r="AM36" s="6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30"/>
      <c r="BB36" s="31"/>
      <c r="BC36" s="32"/>
      <c r="BD36" s="32"/>
      <c r="BE36" s="32"/>
      <c r="BF36" s="32"/>
    </row>
    <row r="37" spans="3:58" ht="27" customHeight="1">
      <c r="C37" s="6"/>
      <c r="D37" s="6"/>
      <c r="E37" s="6"/>
      <c r="F37" s="6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0"/>
      <c r="V37" s="6"/>
      <c r="W37" s="6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0"/>
      <c r="AL37" s="6"/>
      <c r="AM37" s="6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30"/>
      <c r="BB37" s="31"/>
      <c r="BC37" s="32"/>
      <c r="BD37" s="32"/>
      <c r="BE37" s="32"/>
      <c r="BF37" s="32"/>
    </row>
    <row r="38" spans="3:58" ht="27" customHeight="1">
      <c r="C38" s="6"/>
      <c r="D38" s="6"/>
      <c r="E38" s="6"/>
      <c r="F38" s="6"/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0"/>
      <c r="V38" s="6"/>
      <c r="W38" s="6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0"/>
      <c r="AL38" s="6"/>
      <c r="AM38" s="6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30"/>
      <c r="BB38" s="31"/>
      <c r="BC38" s="32"/>
      <c r="BD38" s="32"/>
      <c r="BE38" s="32"/>
      <c r="BF38" s="32"/>
    </row>
    <row r="39" spans="3:58" ht="27" customHeight="1">
      <c r="C39" s="6"/>
      <c r="D39" s="6"/>
      <c r="E39" s="6"/>
      <c r="F39" s="6"/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0"/>
      <c r="V39" s="6"/>
      <c r="W39" s="6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0"/>
      <c r="AL39" s="6"/>
      <c r="AM39" s="6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30"/>
      <c r="BB39" s="31"/>
      <c r="BC39" s="32"/>
      <c r="BD39" s="32"/>
      <c r="BE39" s="32"/>
      <c r="BF39" s="32"/>
    </row>
    <row r="40" spans="3:58" ht="15.75">
      <c r="C40" s="6"/>
      <c r="D40" s="6"/>
      <c r="E40" s="6"/>
      <c r="F40" s="6"/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0"/>
      <c r="V40" s="6"/>
      <c r="W40" s="6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0"/>
      <c r="AL40" s="6"/>
      <c r="AM40" s="6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30"/>
      <c r="BB40" s="31"/>
      <c r="BC40" s="32"/>
      <c r="BD40" s="32"/>
      <c r="BE40" s="32"/>
      <c r="BF40" s="32"/>
    </row>
    <row r="41" spans="3:58" ht="15.75">
      <c r="C41" s="6"/>
      <c r="D41" s="6"/>
      <c r="E41" s="6"/>
      <c r="F41" s="6"/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0"/>
      <c r="V41" s="6"/>
      <c r="W41" s="6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0"/>
      <c r="AL41" s="6"/>
      <c r="AM41" s="6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30"/>
      <c r="BB41" s="31"/>
      <c r="BC41" s="32"/>
      <c r="BD41" s="32"/>
      <c r="BE41" s="32"/>
      <c r="BF41" s="32"/>
    </row>
  </sheetData>
  <sheetProtection/>
  <mergeCells count="61">
    <mergeCell ref="BC3:BD5"/>
    <mergeCell ref="H5:H6"/>
    <mergeCell ref="I5:T5"/>
    <mergeCell ref="C5:C6"/>
    <mergeCell ref="D5:D6"/>
    <mergeCell ref="E5:E6"/>
    <mergeCell ref="F5:F6"/>
    <mergeCell ref="G5:G6"/>
    <mergeCell ref="F4:U4"/>
    <mergeCell ref="V4:AK4"/>
    <mergeCell ref="A1:BC1"/>
    <mergeCell ref="A2:BC2"/>
    <mergeCell ref="A3:A6"/>
    <mergeCell ref="B3:B6"/>
    <mergeCell ref="C3:E4"/>
    <mergeCell ref="X5:X6"/>
    <mergeCell ref="Y5:AJ5"/>
    <mergeCell ref="AK5:AK6"/>
    <mergeCell ref="AO5:AZ5"/>
    <mergeCell ref="BA5:BA6"/>
    <mergeCell ref="AL4:BA4"/>
    <mergeCell ref="F3:BA3"/>
    <mergeCell ref="BB3:BB6"/>
    <mergeCell ref="AL5:AL6"/>
    <mergeCell ref="AM5:AM6"/>
    <mergeCell ref="AN5:AN6"/>
    <mergeCell ref="C24:F24"/>
    <mergeCell ref="I24:U24"/>
    <mergeCell ref="U5:U6"/>
    <mergeCell ref="V5:V6"/>
    <mergeCell ref="W5:W6"/>
    <mergeCell ref="C25:F25"/>
    <mergeCell ref="I25:U25"/>
    <mergeCell ref="C26:F26"/>
    <mergeCell ref="I26:U26"/>
    <mergeCell ref="I27:U27"/>
    <mergeCell ref="V27:AJ27"/>
    <mergeCell ref="I28:U28"/>
    <mergeCell ref="V28:AJ28"/>
    <mergeCell ref="C29:F29"/>
    <mergeCell ref="I29:U29"/>
    <mergeCell ref="V29:AJ29"/>
    <mergeCell ref="C30:F30"/>
    <mergeCell ref="I30:U30"/>
    <mergeCell ref="V30:AJ30"/>
    <mergeCell ref="C31:F31"/>
    <mergeCell ref="I31:U31"/>
    <mergeCell ref="V31:AJ31"/>
    <mergeCell ref="C32:F32"/>
    <mergeCell ref="I32:U32"/>
    <mergeCell ref="V32:AJ32"/>
    <mergeCell ref="BE3:BE6"/>
    <mergeCell ref="BF3:BF6"/>
    <mergeCell ref="I35:U35"/>
    <mergeCell ref="V35:AJ35"/>
    <mergeCell ref="C33:F33"/>
    <mergeCell ref="I33:U33"/>
    <mergeCell ref="V33:AJ33"/>
    <mergeCell ref="C34:F34"/>
    <mergeCell ref="I34:U34"/>
    <mergeCell ref="V34:AJ3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VANTHUSYT</cp:lastModifiedBy>
  <cp:lastPrinted>2020-01-03T08:13:53Z</cp:lastPrinted>
  <dcterms:created xsi:type="dcterms:W3CDTF">2013-03-01T00:44:12Z</dcterms:created>
  <dcterms:modified xsi:type="dcterms:W3CDTF">2020-01-06T03:41:03Z</dcterms:modified>
  <cp:category/>
  <cp:version/>
  <cp:contentType/>
  <cp:contentStatus/>
</cp:coreProperties>
</file>