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340" activeTab="0"/>
  </bookViews>
  <sheets>
    <sheet name="KCB chung " sheetId="1" r:id="rId1"/>
    <sheet name="KCB người nghèo" sheetId="2" r:id="rId2"/>
    <sheet name="KCB trẻ &lt; 6 tuổi" sheetId="3" r:id="rId3"/>
    <sheet name="Ước 12 tháng (ước t11,t12)" sheetId="4" state="hidden" r:id="rId4"/>
  </sheets>
  <externalReferences>
    <externalReference r:id="rId7"/>
    <externalReference r:id="rId8"/>
    <externalReference r:id="rId9"/>
  </externalReferences>
  <definedNames/>
  <calcPr fullCalcOnLoad="1"/>
</workbook>
</file>

<file path=xl/comments4.xml><?xml version="1.0" encoding="utf-8"?>
<comments xmlns="http://schemas.openxmlformats.org/spreadsheetml/2006/main">
  <authors>
    <author>MyPC</author>
    <author>User</author>
  </authors>
  <commentList>
    <comment ref="BB9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129010: ươc 10 thang</t>
        </r>
      </text>
    </comment>
    <comment ref="BB10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18216: uoc 10 tháng</t>
        </r>
      </text>
    </comment>
    <comment ref="C14" authorId="0">
      <text>
        <r>
          <rPr>
            <b/>
            <sz val="9"/>
            <rFont val="Tahoma"/>
            <family val="2"/>
          </rPr>
          <t>MyPC:</t>
        </r>
        <r>
          <rPr>
            <sz val="9"/>
            <rFont val="Tahoma"/>
            <family val="2"/>
          </rPr>
          <t xml:space="preserve">
110</t>
        </r>
      </text>
    </comment>
    <comment ref="BB14" authorId="1">
      <text>
        <r>
          <rPr>
            <b/>
            <sz val="9"/>
            <rFont val="Tahoma"/>
            <family val="2"/>
          </rPr>
          <t xml:space="preserve">
Ước 5.900 lượt *6 ngày</t>
        </r>
      </text>
    </comment>
    <comment ref="BE3" authorId="0">
      <text>
        <r>
          <rPr>
            <b/>
            <sz val="9"/>
            <rFont val="Tahoma"/>
            <family val="2"/>
          </rPr>
          <t>MyPC:
10 tháng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<sst xmlns="http://schemas.openxmlformats.org/spreadsheetml/2006/main" count="206" uniqueCount="77">
  <si>
    <t>Tuyến tỉnh</t>
  </si>
  <si>
    <t>BVĐK tỉnh</t>
  </si>
  <si>
    <t>BV LP</t>
  </si>
  <si>
    <t>BV YHCT</t>
  </si>
  <si>
    <t>Tuyến huyện</t>
  </si>
  <si>
    <t>TTYT Mường Tè</t>
  </si>
  <si>
    <t>TTYT Sìn Hồ</t>
  </si>
  <si>
    <t>TTYT Phong Thổ</t>
  </si>
  <si>
    <t>TTYT Tam Đường</t>
  </si>
  <si>
    <t>TTYT Than Uyên</t>
  </si>
  <si>
    <t>TTYT Tân Uyên</t>
  </si>
  <si>
    <t>I</t>
  </si>
  <si>
    <t>II</t>
  </si>
  <si>
    <t>KH</t>
  </si>
  <si>
    <t>%</t>
  </si>
  <si>
    <t>TTYT Nậm Nhùn</t>
  </si>
  <si>
    <t>TK</t>
  </si>
  <si>
    <t>Tổng cộng (I+II)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</si>
  <si>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</si>
  <si>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</si>
  <si>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</si>
  <si>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</si>
  <si>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</si>
  <si>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</si>
  <si>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</si>
  <si>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</si>
  <si>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</si>
  <si>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</si>
  <si>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</si>
  <si>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</si>
  <si>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 xml:space="preserve">TH </t>
  </si>
  <si>
    <t>Trong đó</t>
  </si>
  <si>
    <t>STT</t>
  </si>
  <si>
    <t>ĐƠN VỊ</t>
  </si>
  <si>
    <t>TỔNG SỐ LẦN KHÁM BỆNH</t>
  </si>
  <si>
    <t>KHÁM CHỮA BỆNH CHUNG</t>
  </si>
  <si>
    <t>ĐIỀU TRỊ NỘI TRÚ</t>
  </si>
  <si>
    <t>ĐIỀU TRỊ NGOẠI TRÚ</t>
  </si>
  <si>
    <t>CÔNG SUẤT SỬ DỤNG GB</t>
  </si>
  <si>
    <t>GIƯỜNG BỆNH</t>
  </si>
  <si>
    <t>Cùng kỳ năm trước</t>
  </si>
  <si>
    <t xml:space="preserve">Ghi chú: </t>
  </si>
  <si>
    <t>Cột cùng kỳ chỉ ghi số liệu 3 tháng, 6 tháng, 9 tháng và 12 tháng tương ứng với kỳ báo cáo</t>
  </si>
  <si>
    <t>So sánh cùng kỳ chỉ thực hiện báo cáo 3 tháng, 6 tháng, 9 tháng và 12 tháng</t>
  </si>
  <si>
    <t xml:space="preserve">SỐ NGÀY Đ/TRỊ NỘI TRÚ </t>
  </si>
  <si>
    <t>CÔNG SUẤT SD GIƯỜNG BỆNH KH</t>
  </si>
  <si>
    <t>CÔNG SUẤT SD GIƯỜNG BỆNH TK</t>
  </si>
  <si>
    <t>TTYTDP Thành phố</t>
  </si>
  <si>
    <t xml:space="preserve"> Riêng số điều trị nội trú và ngày điều trị nội trú không tính của trạm Y tế (Chỉ tính của Bệnh viện và PKĐKKV); Số ngày điều trị nội trú đề nghị đến thời điểm bao nhiêu tháng thì báo cáo số ngày cộng dồn của bấy nhiêu tháng.</t>
  </si>
  <si>
    <t>KHÁM CHỮA BỆNH CHUNG NĂM 2017</t>
  </si>
  <si>
    <t>Số ngày điều trị nội trú</t>
  </si>
  <si>
    <t>Trung tâm CDC</t>
  </si>
  <si>
    <t>Công suất sử dụng giường bệnh</t>
  </si>
  <si>
    <t>KHÁM, CHỮA BỆNH NGƯỜI NGHÈO</t>
  </si>
  <si>
    <t>TỔNG SỐ LẦN KHÁM BỆNH NN</t>
  </si>
  <si>
    <t>ĐIỀU TRỊ NỘI TRÚ NN</t>
  </si>
  <si>
    <t>ĐIỀU TRỊ NGOẠI TRÚ NN</t>
  </si>
  <si>
    <t>Đạt % KH năm</t>
  </si>
  <si>
    <t>TT Kiểm soát BT</t>
  </si>
  <si>
    <t>KHÁM, CHỮA BỆNH TRẺ EM &lt; 6 TUỔI</t>
  </si>
  <si>
    <t>TỔNG SỐ LẦN KHÁM BỆNH TE &lt; 6 TUỔI</t>
  </si>
  <si>
    <t>ĐIỀU TRỊ NỘI TRÚ TE &lt; 6 TUỔI</t>
  </si>
  <si>
    <t>ĐIỀU TRỊ NGOẠI TRÚ TE &lt; 6 TUỔI</t>
  </si>
  <si>
    <t xml:space="preserve">Số danh mục kỹ thuật thực hiện được </t>
  </si>
  <si>
    <t>Số danh mục kỹ thuật được phê duyệt</t>
  </si>
  <si>
    <t>Đạt % thực hiện DMKT</t>
  </si>
  <si>
    <t>TTYT Thành phố</t>
  </si>
  <si>
    <t>TTYT Thành Phố</t>
  </si>
  <si>
    <t>BV Phổi</t>
  </si>
  <si>
    <t>Biểu số 02</t>
  </si>
  <si>
    <t>Biểu số 03</t>
  </si>
  <si>
    <t>Biểu số 04</t>
  </si>
  <si>
    <t>KHÁM CHỮA BỆNH CHUNG NĂM 2022</t>
  </si>
  <si>
    <t xml:space="preserve">KHÁM CHỮA BỆNH NGƯỜI NGHÈO NĂM 2022 </t>
  </si>
  <si>
    <t>KHÁM CHỮA BỆNH TRẺ EM &lt; 6 TUỔI NĂM 2022</t>
  </si>
  <si>
    <t>Cùng kỳ năm 2021</t>
  </si>
  <si>
    <t>Đạt % năm 2022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</si>
</sst>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_-;\-* #,##0_-;_-* &quot;-&quot;??_-;_-@_-"/>
    <numFmt numFmtId="199" formatCode="_(* #.###._);_(* \(#.###.\);_(* &quot;-&quot;??_);_(@_ⴆ"/>
    <numFmt numFmtId="200" formatCode="_(* #.#._);_(* \(#.#.\);_(* &quot;-&quot;??_);_(@_ⴆ"/>
    <numFmt numFmtId="201" formatCode="_(* #.0.;_(* \(#.0.;_(* &quot;-&quot;??_);_(@_ⴆ"/>
    <numFmt numFmtId="202" formatCode="_(* #.##._);_(* \(#.##.\);_(* &quot;-&quot;??_);_(@_ⴆ"/>
    <numFmt numFmtId="203" formatCode="_(* #.####._);_(* \(#.####.\);_(* &quot;-&quot;??_);_(@_ⴆ"/>
    <numFmt numFmtId="204" formatCode="_(* #,##0.000_);_(* \(#,##0.000\);_(* &quot;-&quot;??_);_(@_)"/>
    <numFmt numFmtId="205" formatCode="#,##0.0"/>
    <numFmt numFmtId="206" formatCode="_-* #,##0.0\ _₫_-;\-* #,##0.0\ _₫_-;_-* &quot;-&quot;?\ _₫_-;_-@_-"/>
    <numFmt numFmtId="207" formatCode="_-* #,##0\ _₫_-;\-* #,##0\ _₫_-;_-* &quot;-&quot;?\ _₫_-;_-@_-"/>
    <numFmt numFmtId="208" formatCode="0.0%"/>
    <numFmt numFmtId="209" formatCode="0.000%"/>
    <numFmt numFmtId="210" formatCode="_(* #,##0.0000_);_(* \(#,##0.0000\);_(* &quot;-&quot;??_);_(@_)"/>
    <numFmt numFmtId="211" formatCode="_(* #,##0.00000_);_(* \(#,##0.00000\);_(* &quot;-&quot;??_);_(@_)"/>
    <numFmt numFmtId="212" formatCode="_(* #,##0.000000_);_(* \(#,##0.000000\);_(* &quot;-&quot;??_);_(@_)"/>
    <numFmt numFmtId="213" formatCode="#,##0.0_);\(#,##0.0\)"/>
    <numFmt numFmtId="214" formatCode="_(* #.##0.00_);_(* \(#.##0.00\);_(* &quot;-&quot;??_);_(@_)"/>
    <numFmt numFmtId="215" formatCode="_(* #.##0.0_);_(* \(#.##0.0\);_(* &quot;-&quot;??_);_(@_)"/>
    <numFmt numFmtId="216" formatCode="_(* #.##0.000_);_(* \(#.##0.000\);_(* &quot;-&quot;??_);_(@_)"/>
    <numFmt numFmtId="217" formatCode="_(* #.##0._);_(* \(#.##0.\);_(* &quot;-&quot;??_);_(@_)"/>
    <numFmt numFmtId="218" formatCode="_(* #.;_(* \(#.;_(* &quot;-&quot;??_);_(@_ⴆ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Accounting"/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17"/>
      <name val="Times New Roman"/>
      <family val="1"/>
    </font>
    <font>
      <b/>
      <u val="singleAccounting"/>
      <sz val="12"/>
      <color indexed="16"/>
      <name val="Arial"/>
      <family val="2"/>
    </font>
    <font>
      <i/>
      <sz val="10"/>
      <color indexed="62"/>
      <name val="Times New Roman"/>
      <family val="1"/>
    </font>
    <font>
      <b/>
      <i/>
      <sz val="10"/>
      <color indexed="62"/>
      <name val="Times New Roman"/>
      <family val="1"/>
    </font>
    <font>
      <i/>
      <sz val="10"/>
      <color indexed="62"/>
      <name val="Arial"/>
      <family val="2"/>
    </font>
    <font>
      <i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b/>
      <i/>
      <u val="singleAccounting"/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u val="singleAccounting"/>
      <sz val="12"/>
      <color indexed="62"/>
      <name val="Times New Roman"/>
      <family val="1"/>
    </font>
    <font>
      <b/>
      <i/>
      <u val="singleAccounting"/>
      <sz val="12"/>
      <color indexed="62"/>
      <name val="Arial"/>
      <family val="2"/>
    </font>
    <font>
      <sz val="12"/>
      <color indexed="8"/>
      <name val="Times New Roman"/>
      <family val="1"/>
    </font>
    <font>
      <b/>
      <i/>
      <u val="singleAccounting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56"/>
      <name val="Times New Roman"/>
      <family val="1"/>
    </font>
    <font>
      <i/>
      <sz val="2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3"/>
      <name val="Times New Roman"/>
      <family val="1"/>
    </font>
    <font>
      <i/>
      <sz val="2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6" fillId="32" borderId="0" xfId="0" applyFont="1" applyFill="1" applyAlignment="1" applyProtection="1">
      <alignment/>
      <protection locked="0"/>
    </xf>
    <xf numFmtId="187" fontId="6" fillId="32" borderId="0" xfId="42" applyNumberFormat="1" applyFont="1" applyFill="1" applyAlignment="1" applyProtection="1">
      <alignment horizontal="center"/>
      <protection locked="0"/>
    </xf>
    <xf numFmtId="0" fontId="6" fillId="32" borderId="0" xfId="0" applyFont="1" applyFill="1" applyAlignment="1" applyProtection="1">
      <alignment horizontal="center"/>
      <protection locked="0"/>
    </xf>
    <xf numFmtId="0" fontId="4" fillId="32" borderId="0" xfId="0" applyFont="1" applyFill="1" applyAlignment="1" applyProtection="1">
      <alignment/>
      <protection locked="0"/>
    </xf>
    <xf numFmtId="187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0" borderId="0" xfId="42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 locked="0"/>
    </xf>
    <xf numFmtId="0" fontId="14" fillId="32" borderId="0" xfId="0" applyFont="1" applyFill="1" applyAlignment="1" applyProtection="1">
      <alignment/>
      <protection locked="0"/>
    </xf>
    <xf numFmtId="187" fontId="13" fillId="0" borderId="0" xfId="42" applyNumberFormat="1" applyFont="1" applyFill="1" applyAlignment="1" applyProtection="1">
      <alignment/>
      <protection locked="0"/>
    </xf>
    <xf numFmtId="0" fontId="13" fillId="32" borderId="0" xfId="0" applyFont="1" applyFill="1" applyAlignment="1" applyProtection="1">
      <alignment/>
      <protection locked="0"/>
    </xf>
    <xf numFmtId="0" fontId="6" fillId="32" borderId="0" xfId="0" applyFont="1" applyFill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87" fontId="3" fillId="33" borderId="10" xfId="42" applyNumberFormat="1" applyFont="1" applyFill="1" applyBorder="1" applyAlignment="1" applyProtection="1">
      <alignment horizontal="center" vertical="center" wrapText="1"/>
      <protection locked="0"/>
    </xf>
    <xf numFmtId="186" fontId="9" fillId="0" borderId="11" xfId="42" applyNumberFormat="1" applyFont="1" applyFill="1" applyBorder="1" applyAlignment="1" applyProtection="1">
      <alignment horizontal="center" vertical="center"/>
      <protection locked="0"/>
    </xf>
    <xf numFmtId="186" fontId="9" fillId="0" borderId="12" xfId="42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43" fontId="6" fillId="0" borderId="11" xfId="42" applyNumberFormat="1" applyFont="1" applyFill="1" applyBorder="1" applyAlignment="1" applyProtection="1">
      <alignment horizontal="center" vertical="center"/>
      <protection locked="0"/>
    </xf>
    <xf numFmtId="186" fontId="8" fillId="0" borderId="11" xfId="42" applyNumberFormat="1" applyFont="1" applyFill="1" applyBorder="1" applyAlignment="1" applyProtection="1">
      <alignment horizontal="center" vertical="center"/>
      <protection locked="0"/>
    </xf>
    <xf numFmtId="43" fontId="6" fillId="0" borderId="13" xfId="42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Alignment="1" applyProtection="1">
      <alignment/>
      <protection locked="0"/>
    </xf>
    <xf numFmtId="187" fontId="6" fillId="32" borderId="0" xfId="42" applyNumberFormat="1" applyFont="1" applyFill="1" applyAlignment="1" applyProtection="1">
      <alignment/>
      <protection locked="0"/>
    </xf>
    <xf numFmtId="43" fontId="6" fillId="0" borderId="0" xfId="0" applyNumberFormat="1" applyFont="1" applyFill="1" applyAlignment="1" applyProtection="1">
      <alignment/>
      <protection locked="0"/>
    </xf>
    <xf numFmtId="43" fontId="6" fillId="0" borderId="0" xfId="0" applyNumberFormat="1" applyFont="1" applyFill="1" applyAlignment="1" applyProtection="1">
      <alignment/>
      <protection locked="0"/>
    </xf>
    <xf numFmtId="187" fontId="6" fillId="32" borderId="0" xfId="42" applyNumberFormat="1" applyFont="1" applyFill="1" applyAlignment="1" applyProtection="1">
      <alignment/>
      <protection locked="0"/>
    </xf>
    <xf numFmtId="187" fontId="6" fillId="0" borderId="0" xfId="42" applyNumberFormat="1" applyFont="1" applyFill="1" applyAlignment="1" applyProtection="1">
      <alignment/>
      <protection locked="0"/>
    </xf>
    <xf numFmtId="43" fontId="6" fillId="0" borderId="0" xfId="0" applyNumberFormat="1" applyFont="1" applyFill="1" applyAlignment="1" applyProtection="1">
      <alignment horizontal="center"/>
      <protection locked="0"/>
    </xf>
    <xf numFmtId="43" fontId="4" fillId="0" borderId="0" xfId="0" applyNumberFormat="1" applyFont="1" applyFill="1" applyAlignment="1" applyProtection="1">
      <alignment/>
      <protection locked="0"/>
    </xf>
    <xf numFmtId="187" fontId="4" fillId="32" borderId="0" xfId="42" applyNumberFormat="1" applyFont="1" applyFill="1" applyAlignment="1" applyProtection="1">
      <alignment/>
      <protection locked="0"/>
    </xf>
    <xf numFmtId="187" fontId="4" fillId="0" borderId="0" xfId="42" applyNumberFormat="1" applyFont="1" applyFill="1" applyAlignment="1" applyProtection="1">
      <alignment/>
      <protection locked="0"/>
    </xf>
    <xf numFmtId="186" fontId="20" fillId="0" borderId="11" xfId="4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 locked="0"/>
    </xf>
    <xf numFmtId="187" fontId="10" fillId="33" borderId="11" xfId="42" applyNumberFormat="1" applyFont="1" applyFill="1" applyBorder="1" applyAlignment="1" applyProtection="1">
      <alignment horizontal="center" vertical="center"/>
      <protection/>
    </xf>
    <xf numFmtId="187" fontId="9" fillId="33" borderId="11" xfId="42" applyNumberFormat="1" applyFont="1" applyFill="1" applyBorder="1" applyAlignment="1" applyProtection="1">
      <alignment horizontal="center" vertical="center"/>
      <protection/>
    </xf>
    <xf numFmtId="187" fontId="17" fillId="33" borderId="11" xfId="42" applyNumberFormat="1" applyFont="1" applyFill="1" applyBorder="1" applyAlignment="1" applyProtection="1">
      <alignment horizontal="center" vertical="center"/>
      <protection/>
    </xf>
    <xf numFmtId="187" fontId="17" fillId="33" borderId="11" xfId="42" applyNumberFormat="1" applyFont="1" applyFill="1" applyBorder="1" applyAlignment="1" applyProtection="1">
      <alignment horizontal="left" vertical="center"/>
      <protection/>
    </xf>
    <xf numFmtId="187" fontId="18" fillId="33" borderId="11" xfId="42" applyNumberFormat="1" applyFont="1" applyFill="1" applyBorder="1" applyAlignment="1" applyProtection="1">
      <alignment horizontal="center" vertical="center"/>
      <protection/>
    </xf>
    <xf numFmtId="187" fontId="18" fillId="33" borderId="11" xfId="42" applyNumberFormat="1" applyFont="1" applyFill="1" applyBorder="1" applyAlignment="1" applyProtection="1">
      <alignment horizontal="center" vertical="center"/>
      <protection/>
    </xf>
    <xf numFmtId="43" fontId="19" fillId="33" borderId="11" xfId="42" applyNumberFormat="1" applyFont="1" applyFill="1" applyBorder="1" applyAlignment="1" applyProtection="1">
      <alignment horizontal="center" vertical="center"/>
      <protection/>
    </xf>
    <xf numFmtId="187" fontId="20" fillId="33" borderId="11" xfId="42" applyNumberFormat="1" applyFont="1" applyFill="1" applyBorder="1" applyAlignment="1" applyProtection="1">
      <alignment horizontal="center" vertical="center"/>
      <protection/>
    </xf>
    <xf numFmtId="187" fontId="6" fillId="33" borderId="11" xfId="42" applyNumberFormat="1" applyFont="1" applyFill="1" applyBorder="1" applyAlignment="1" applyProtection="1">
      <alignment horizontal="center" vertical="center"/>
      <protection/>
    </xf>
    <xf numFmtId="187" fontId="6" fillId="33" borderId="11" xfId="42" applyNumberFormat="1" applyFont="1" applyFill="1" applyBorder="1" applyAlignment="1" applyProtection="1">
      <alignment horizontal="left" vertical="center"/>
      <protection/>
    </xf>
    <xf numFmtId="187" fontId="6" fillId="33" borderId="14" xfId="42" applyNumberFormat="1" applyFont="1" applyFill="1" applyBorder="1" applyAlignment="1" applyProtection="1">
      <alignment horizontal="center" vertical="center"/>
      <protection/>
    </xf>
    <xf numFmtId="187" fontId="6" fillId="33" borderId="14" xfId="42" applyNumberFormat="1" applyFont="1" applyFill="1" applyBorder="1" applyAlignment="1" applyProtection="1">
      <alignment horizontal="left" vertical="center"/>
      <protection/>
    </xf>
    <xf numFmtId="187" fontId="6" fillId="33" borderId="13" xfId="42" applyNumberFormat="1" applyFont="1" applyFill="1" applyBorder="1" applyAlignment="1" applyProtection="1">
      <alignment horizontal="left" vertical="center"/>
      <protection/>
    </xf>
    <xf numFmtId="187" fontId="6" fillId="33" borderId="11" xfId="42" applyNumberFormat="1" applyFont="1" applyFill="1" applyBorder="1" applyAlignment="1" applyProtection="1">
      <alignment horizontal="center" vertical="center"/>
      <protection/>
    </xf>
    <xf numFmtId="187" fontId="6" fillId="34" borderId="11" xfId="42" applyNumberFormat="1" applyFont="1" applyFill="1" applyBorder="1" applyAlignment="1" applyProtection="1">
      <alignment horizontal="center" vertical="center"/>
      <protection locked="0"/>
    </xf>
    <xf numFmtId="187" fontId="11" fillId="34" borderId="11" xfId="42" applyNumberFormat="1" applyFont="1" applyFill="1" applyBorder="1" applyAlignment="1" applyProtection="1">
      <alignment horizontal="center" vertical="center"/>
      <protection locked="0"/>
    </xf>
    <xf numFmtId="43" fontId="6" fillId="34" borderId="11" xfId="42" applyNumberFormat="1" applyFont="1" applyFill="1" applyBorder="1" applyAlignment="1" applyProtection="1">
      <alignment horizontal="center" vertical="center"/>
      <protection locked="0"/>
    </xf>
    <xf numFmtId="187" fontId="6" fillId="34" borderId="15" xfId="42" applyNumberFormat="1" applyFont="1" applyFill="1" applyBorder="1" applyAlignment="1" applyProtection="1">
      <alignment/>
      <protection locked="0"/>
    </xf>
    <xf numFmtId="43" fontId="6" fillId="34" borderId="13" xfId="42" applyNumberFormat="1" applyFont="1" applyFill="1" applyBorder="1" applyAlignment="1" applyProtection="1">
      <alignment horizontal="center" vertical="center"/>
      <protection locked="0"/>
    </xf>
    <xf numFmtId="187" fontId="6" fillId="34" borderId="14" xfId="42" applyNumberFormat="1" applyFont="1" applyFill="1" applyBorder="1" applyAlignment="1" applyProtection="1">
      <alignment horizontal="center" vertical="center"/>
      <protection locked="0"/>
    </xf>
    <xf numFmtId="187" fontId="6" fillId="34" borderId="13" xfId="42" applyNumberFormat="1" applyFont="1" applyFill="1" applyBorder="1" applyAlignment="1" applyProtection="1">
      <alignment horizontal="center" vertical="center"/>
      <protection locked="0"/>
    </xf>
    <xf numFmtId="187" fontId="6" fillId="34" borderId="15" xfId="42" applyNumberFormat="1" applyFont="1" applyFill="1" applyBorder="1" applyAlignment="1" applyProtection="1">
      <alignment horizontal="center" vertical="center"/>
      <protection locked="0"/>
    </xf>
    <xf numFmtId="187" fontId="22" fillId="34" borderId="11" xfId="42" applyNumberFormat="1" applyFont="1" applyFill="1" applyBorder="1" applyAlignment="1" applyProtection="1">
      <alignment horizontal="center" vertical="center"/>
      <protection locked="0"/>
    </xf>
    <xf numFmtId="187" fontId="23" fillId="33" borderId="11" xfId="42" applyNumberFormat="1" applyFont="1" applyFill="1" applyBorder="1" applyAlignment="1" applyProtection="1">
      <alignment horizontal="center" vertical="center"/>
      <protection/>
    </xf>
    <xf numFmtId="186" fontId="3" fillId="0" borderId="11" xfId="42" applyNumberFormat="1" applyFont="1" applyFill="1" applyBorder="1" applyAlignment="1" applyProtection="1">
      <alignment horizontal="center" vertical="center"/>
      <protection locked="0"/>
    </xf>
    <xf numFmtId="186" fontId="3" fillId="0" borderId="15" xfId="42" applyNumberFormat="1" applyFont="1" applyFill="1" applyBorder="1" applyAlignment="1" applyProtection="1">
      <alignment horizontal="center" vertical="center"/>
      <protection locked="0"/>
    </xf>
    <xf numFmtId="186" fontId="3" fillId="0" borderId="13" xfId="42" applyNumberFormat="1" applyFont="1" applyFill="1" applyBorder="1" applyAlignment="1" applyProtection="1">
      <alignment horizontal="center" vertical="center"/>
      <protection locked="0"/>
    </xf>
    <xf numFmtId="187" fontId="67" fillId="35" borderId="0" xfId="42" applyNumberFormat="1" applyFont="1" applyFill="1" applyAlignment="1" applyProtection="1">
      <alignment horizontal="center"/>
      <protection locked="0"/>
    </xf>
    <xf numFmtId="0" fontId="67" fillId="35" borderId="0" xfId="0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187" fontId="67" fillId="35" borderId="16" xfId="42" applyNumberFormat="1" applyFont="1" applyFill="1" applyBorder="1" applyAlignment="1" applyProtection="1">
      <alignment/>
      <protection locked="0"/>
    </xf>
    <xf numFmtId="187" fontId="16" fillId="32" borderId="0" xfId="42" applyNumberFormat="1" applyFont="1" applyFill="1" applyAlignment="1" applyProtection="1">
      <alignment horizontal="center"/>
      <protection locked="0"/>
    </xf>
    <xf numFmtId="2" fontId="16" fillId="0" borderId="16" xfId="0" applyNumberFormat="1" applyFont="1" applyFill="1" applyBorder="1" applyAlignment="1" applyProtection="1">
      <alignment/>
      <protection locked="0"/>
    </xf>
    <xf numFmtId="187" fontId="16" fillId="0" borderId="0" xfId="42" applyNumberFormat="1" applyFont="1" applyFill="1" applyAlignment="1" applyProtection="1">
      <alignment horizontal="center"/>
      <protection locked="0"/>
    </xf>
    <xf numFmtId="187" fontId="16" fillId="32" borderId="0" xfId="42" applyNumberFormat="1" applyFont="1" applyFill="1" applyAlignment="1" applyProtection="1">
      <alignment/>
      <protection locked="0"/>
    </xf>
    <xf numFmtId="187" fontId="67" fillId="35" borderId="0" xfId="42" applyNumberFormat="1" applyFont="1" applyFill="1" applyBorder="1" applyAlignment="1" applyProtection="1">
      <alignment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33" borderId="15" xfId="42" applyNumberFormat="1" applyFont="1" applyFill="1" applyBorder="1" applyAlignment="1" applyProtection="1">
      <alignment horizontal="center" vertical="center"/>
      <protection/>
    </xf>
    <xf numFmtId="187" fontId="6" fillId="33" borderId="15" xfId="42" applyNumberFormat="1" applyFont="1" applyFill="1" applyBorder="1" applyAlignment="1" applyProtection="1">
      <alignment vertical="center"/>
      <protection/>
    </xf>
    <xf numFmtId="187" fontId="6" fillId="34" borderId="15" xfId="42" applyNumberFormat="1" applyFont="1" applyFill="1" applyBorder="1" applyAlignment="1" applyProtection="1">
      <alignment vertical="center"/>
      <protection locked="0"/>
    </xf>
    <xf numFmtId="187" fontId="68" fillId="36" borderId="0" xfId="42" applyNumberFormat="1" applyFont="1" applyFill="1" applyAlignment="1" applyProtection="1">
      <alignment/>
      <protection locked="0"/>
    </xf>
    <xf numFmtId="187" fontId="68" fillId="36" borderId="0" xfId="42" applyNumberFormat="1" applyFont="1" applyFill="1" applyAlignment="1" applyProtection="1">
      <alignment horizontal="center"/>
      <protection locked="0"/>
    </xf>
    <xf numFmtId="0" fontId="68" fillId="36" borderId="0" xfId="0" applyFont="1" applyFill="1" applyAlignment="1" applyProtection="1">
      <alignment/>
      <protection locked="0"/>
    </xf>
    <xf numFmtId="187" fontId="67" fillId="36" borderId="0" xfId="42" applyNumberFormat="1" applyFont="1" applyFill="1" applyAlignment="1" applyProtection="1">
      <alignment/>
      <protection locked="0"/>
    </xf>
    <xf numFmtId="187" fontId="6" fillId="36" borderId="0" xfId="42" applyNumberFormat="1" applyFont="1" applyFill="1" applyAlignment="1" applyProtection="1">
      <alignment/>
      <protection locked="0"/>
    </xf>
    <xf numFmtId="187" fontId="6" fillId="36" borderId="0" xfId="42" applyNumberFormat="1" applyFont="1" applyFill="1" applyAlignment="1" applyProtection="1">
      <alignment/>
      <protection locked="0"/>
    </xf>
    <xf numFmtId="187" fontId="6" fillId="36" borderId="0" xfId="42" applyNumberFormat="1" applyFont="1" applyFill="1" applyAlignment="1" applyProtection="1">
      <alignment horizontal="center"/>
      <protection locked="0"/>
    </xf>
    <xf numFmtId="0" fontId="6" fillId="36" borderId="0" xfId="0" applyFont="1" applyFill="1" applyAlignment="1" applyProtection="1">
      <alignment/>
      <protection locked="0"/>
    </xf>
    <xf numFmtId="187" fontId="6" fillId="12" borderId="11" xfId="42" applyNumberFormat="1" applyFont="1" applyFill="1" applyBorder="1" applyAlignment="1" applyProtection="1">
      <alignment horizontal="center" vertical="center"/>
      <protection locked="0"/>
    </xf>
    <xf numFmtId="43" fontId="6" fillId="36" borderId="11" xfId="42" applyNumberFormat="1" applyFont="1" applyFill="1" applyBorder="1" applyAlignment="1" applyProtection="1">
      <alignment horizontal="center" vertical="center"/>
      <protection locked="0"/>
    </xf>
    <xf numFmtId="186" fontId="3" fillId="36" borderId="11" xfId="42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 applyProtection="1">
      <alignment/>
      <protection locked="0"/>
    </xf>
    <xf numFmtId="187" fontId="6" fillId="37" borderId="11" xfId="42" applyNumberFormat="1" applyFont="1" applyFill="1" applyBorder="1" applyAlignment="1" applyProtection="1">
      <alignment horizontal="center" vertical="center"/>
      <protection locked="0"/>
    </xf>
    <xf numFmtId="187" fontId="66" fillId="36" borderId="11" xfId="42" applyNumberFormat="1" applyFont="1" applyFill="1" applyBorder="1" applyAlignment="1" applyProtection="1">
      <alignment horizontal="center" vertical="center"/>
      <protection locked="0"/>
    </xf>
    <xf numFmtId="187" fontId="6" fillId="38" borderId="11" xfId="42" applyNumberFormat="1" applyFont="1" applyFill="1" applyBorder="1" applyAlignment="1" applyProtection="1">
      <alignment horizontal="center" vertical="center"/>
      <protection/>
    </xf>
    <xf numFmtId="187" fontId="6" fillId="38" borderId="11" xfId="42" applyNumberFormat="1" applyFont="1" applyFill="1" applyBorder="1" applyAlignment="1" applyProtection="1">
      <alignment horizontal="left" vertical="center"/>
      <protection/>
    </xf>
    <xf numFmtId="187" fontId="6" fillId="38" borderId="11" xfId="42" applyNumberFormat="1" applyFont="1" applyFill="1" applyBorder="1" applyAlignment="1" applyProtection="1">
      <alignment horizontal="center" vertical="center"/>
      <protection/>
    </xf>
    <xf numFmtId="187" fontId="6" fillId="37" borderId="14" xfId="42" applyNumberFormat="1" applyFont="1" applyFill="1" applyBorder="1" applyAlignment="1" applyProtection="1">
      <alignment horizontal="center" vertical="center"/>
      <protection locked="0"/>
    </xf>
    <xf numFmtId="187" fontId="66" fillId="37" borderId="11" xfId="42" applyNumberFormat="1" applyFont="1" applyFill="1" applyBorder="1" applyAlignment="1" applyProtection="1">
      <alignment horizontal="center" vertical="center"/>
      <protection locked="0"/>
    </xf>
    <xf numFmtId="43" fontId="6" fillId="37" borderId="11" xfId="42" applyNumberFormat="1" applyFont="1" applyFill="1" applyBorder="1" applyAlignment="1" applyProtection="1">
      <alignment horizontal="center" vertical="center"/>
      <protection locked="0"/>
    </xf>
    <xf numFmtId="0" fontId="4" fillId="39" borderId="0" xfId="0" applyFont="1" applyFill="1" applyAlignment="1" applyProtection="1">
      <alignment/>
      <protection locked="0"/>
    </xf>
    <xf numFmtId="187" fontId="26" fillId="0" borderId="10" xfId="42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187" fontId="27" fillId="0" borderId="10" xfId="42" applyNumberFormat="1" applyFont="1" applyFill="1" applyBorder="1" applyAlignment="1" applyProtection="1">
      <alignment horizontal="center" vertical="center"/>
      <protection/>
    </xf>
    <xf numFmtId="187" fontId="27" fillId="0" borderId="10" xfId="42" applyNumberFormat="1" applyFont="1" applyFill="1" applyBorder="1" applyAlignment="1" applyProtection="1">
      <alignment horizontal="left" vertical="center"/>
      <protection/>
    </xf>
    <xf numFmtId="187" fontId="27" fillId="0" borderId="10" xfId="42" applyNumberFormat="1" applyFont="1" applyFill="1" applyBorder="1" applyAlignment="1" applyProtection="1">
      <alignment vertical="center"/>
      <protection/>
    </xf>
    <xf numFmtId="187" fontId="27" fillId="0" borderId="10" xfId="46" applyNumberFormat="1" applyFont="1" applyFill="1" applyBorder="1" applyAlignment="1" applyProtection="1">
      <alignment horizontal="center" vertical="center"/>
      <protection/>
    </xf>
    <xf numFmtId="43" fontId="27" fillId="0" borderId="0" xfId="42" applyFont="1" applyFill="1" applyAlignment="1" applyProtection="1">
      <alignment/>
      <protection locked="0"/>
    </xf>
    <xf numFmtId="186" fontId="26" fillId="0" borderId="10" xfId="42" applyNumberFormat="1" applyFont="1" applyFill="1" applyBorder="1" applyAlignment="1" applyProtection="1">
      <alignment horizontal="center" vertical="center"/>
      <protection/>
    </xf>
    <xf numFmtId="187" fontId="28" fillId="0" borderId="10" xfId="42" applyNumberFormat="1" applyFont="1" applyFill="1" applyBorder="1" applyAlignment="1" applyProtection="1">
      <alignment horizontal="center" vertical="center"/>
      <protection/>
    </xf>
    <xf numFmtId="187" fontId="28" fillId="0" borderId="10" xfId="42" applyNumberFormat="1" applyFont="1" applyFill="1" applyBorder="1" applyAlignment="1" applyProtection="1">
      <alignment horizontal="left" vertical="center"/>
      <protection/>
    </xf>
    <xf numFmtId="186" fontId="27" fillId="0" borderId="10" xfId="42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/>
      <protection locked="0"/>
    </xf>
    <xf numFmtId="187" fontId="27" fillId="0" borderId="0" xfId="0" applyNumberFormat="1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187" fontId="27" fillId="0" borderId="0" xfId="42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center"/>
      <protection locked="0"/>
    </xf>
    <xf numFmtId="187" fontId="27" fillId="0" borderId="0" xfId="0" applyNumberFormat="1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right"/>
      <protection locked="0"/>
    </xf>
    <xf numFmtId="187" fontId="27" fillId="0" borderId="0" xfId="0" applyNumberFormat="1" applyFont="1" applyFill="1" applyAlignment="1" applyProtection="1">
      <alignment horizontal="center"/>
      <protection locked="0"/>
    </xf>
    <xf numFmtId="3" fontId="26" fillId="0" borderId="0" xfId="0" applyNumberFormat="1" applyFont="1" applyFill="1" applyAlignment="1" applyProtection="1">
      <alignment/>
      <protection locked="0"/>
    </xf>
    <xf numFmtId="186" fontId="28" fillId="0" borderId="0" xfId="0" applyNumberFormat="1" applyFont="1" applyFill="1" applyAlignment="1" applyProtection="1">
      <alignment/>
      <protection locked="0"/>
    </xf>
    <xf numFmtId="3" fontId="27" fillId="0" borderId="0" xfId="0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vertical="center"/>
      <protection locked="0"/>
    </xf>
    <xf numFmtId="215" fontId="27" fillId="0" borderId="0" xfId="42" applyNumberFormat="1" applyFont="1" applyFill="1" applyAlignment="1" applyProtection="1">
      <alignment/>
      <protection locked="0"/>
    </xf>
    <xf numFmtId="187" fontId="29" fillId="0" borderId="10" xfId="42" applyNumberFormat="1" applyFont="1" applyFill="1" applyBorder="1" applyAlignment="1" applyProtection="1">
      <alignment horizontal="center" vertical="center"/>
      <protection/>
    </xf>
    <xf numFmtId="187" fontId="30" fillId="0" borderId="10" xfId="42" applyNumberFormat="1" applyFont="1" applyFill="1" applyBorder="1" applyAlignment="1" applyProtection="1">
      <alignment horizontal="center" vertical="center"/>
      <protection/>
    </xf>
    <xf numFmtId="187" fontId="30" fillId="0" borderId="10" xfId="42" applyNumberFormat="1" applyFont="1" applyFill="1" applyBorder="1" applyAlignment="1" applyProtection="1">
      <alignment horizontal="center" vertical="center"/>
      <protection locked="0"/>
    </xf>
    <xf numFmtId="187" fontId="30" fillId="0" borderId="10" xfId="42" applyNumberFormat="1" applyFont="1" applyFill="1" applyBorder="1" applyAlignment="1" applyProtection="1">
      <alignment horizontal="left" vertical="center"/>
      <protection/>
    </xf>
    <xf numFmtId="187" fontId="30" fillId="0" borderId="10" xfId="42" applyNumberFormat="1" applyFont="1" applyFill="1" applyBorder="1" applyAlignment="1" applyProtection="1">
      <alignment vertical="center"/>
      <protection/>
    </xf>
    <xf numFmtId="187" fontId="30" fillId="0" borderId="10" xfId="46" applyNumberFormat="1" applyFont="1" applyFill="1" applyBorder="1" applyAlignment="1" applyProtection="1">
      <alignment horizontal="center" vertical="center"/>
      <protection/>
    </xf>
    <xf numFmtId="187" fontId="30" fillId="0" borderId="10" xfId="46" applyNumberFormat="1" applyFont="1" applyFill="1" applyBorder="1" applyAlignment="1" applyProtection="1">
      <alignment horizontal="center" vertical="center"/>
      <protection locked="0"/>
    </xf>
    <xf numFmtId="187" fontId="29" fillId="0" borderId="10" xfId="42" applyNumberFormat="1" applyFont="1" applyFill="1" applyBorder="1" applyAlignment="1" applyProtection="1">
      <alignment horizontal="center" vertical="center" wrapText="1"/>
      <protection/>
    </xf>
    <xf numFmtId="187" fontId="30" fillId="0" borderId="10" xfId="42" applyNumberFormat="1" applyFont="1" applyFill="1" applyBorder="1" applyAlignment="1" applyProtection="1">
      <alignment vertical="center"/>
      <protection locked="0"/>
    </xf>
    <xf numFmtId="187" fontId="27" fillId="0" borderId="10" xfId="42" applyNumberFormat="1" applyFont="1" applyFill="1" applyBorder="1" applyAlignment="1" applyProtection="1">
      <alignment vertical="center"/>
      <protection locked="0"/>
    </xf>
    <xf numFmtId="187" fontId="27" fillId="0" borderId="10" xfId="42" applyNumberFormat="1" applyFont="1" applyFill="1" applyBorder="1" applyAlignment="1" applyProtection="1">
      <alignment horizontal="center" vertical="center"/>
      <protection locked="0"/>
    </xf>
    <xf numFmtId="187" fontId="29" fillId="0" borderId="10" xfId="42" applyNumberFormat="1" applyFont="1" applyFill="1" applyBorder="1" applyAlignment="1" applyProtection="1">
      <alignment horizontal="center" vertical="center" wrapText="1"/>
      <protection/>
    </xf>
    <xf numFmtId="187" fontId="29" fillId="0" borderId="17" xfId="42" applyNumberFormat="1" applyFont="1" applyFill="1" applyBorder="1" applyAlignment="1" applyProtection="1">
      <alignment horizontal="center" vertical="center" wrapText="1"/>
      <protection/>
    </xf>
    <xf numFmtId="187" fontId="29" fillId="0" borderId="18" xfId="42" applyNumberFormat="1" applyFont="1" applyFill="1" applyBorder="1" applyAlignment="1" applyProtection="1">
      <alignment horizontal="center" vertical="center" wrapText="1"/>
      <protection/>
    </xf>
    <xf numFmtId="187" fontId="29" fillId="0" borderId="19" xfId="42" applyNumberFormat="1" applyFont="1" applyFill="1" applyBorder="1" applyAlignment="1" applyProtection="1">
      <alignment horizontal="center" vertical="center" wrapText="1"/>
      <protection/>
    </xf>
    <xf numFmtId="187" fontId="29" fillId="0" borderId="20" xfId="42" applyNumberFormat="1" applyFont="1" applyFill="1" applyBorder="1" applyAlignment="1" applyProtection="1">
      <alignment horizontal="center" vertical="center" wrapText="1"/>
      <protection/>
    </xf>
    <xf numFmtId="187" fontId="29" fillId="0" borderId="10" xfId="42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left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187" fontId="31" fillId="0" borderId="0" xfId="42" applyNumberFormat="1" applyFont="1" applyFill="1" applyBorder="1" applyAlignment="1" applyProtection="1">
      <alignment horizontal="center" vertical="center"/>
      <protection locked="0"/>
    </xf>
    <xf numFmtId="187" fontId="29" fillId="0" borderId="21" xfId="42" applyNumberFormat="1" applyFont="1" applyFill="1" applyBorder="1" applyAlignment="1" applyProtection="1">
      <alignment horizontal="center" vertical="center"/>
      <protection/>
    </xf>
    <xf numFmtId="187" fontId="29" fillId="0" borderId="22" xfId="42" applyNumberFormat="1" applyFont="1" applyFill="1" applyBorder="1" applyAlignment="1" applyProtection="1">
      <alignment horizontal="center" vertical="center"/>
      <protection/>
    </xf>
    <xf numFmtId="187" fontId="29" fillId="0" borderId="13" xfId="42" applyNumberFormat="1" applyFont="1" applyFill="1" applyBorder="1" applyAlignment="1" applyProtection="1">
      <alignment horizontal="center" vertical="center"/>
      <protection/>
    </xf>
    <xf numFmtId="187" fontId="29" fillId="0" borderId="21" xfId="42" applyNumberFormat="1" applyFont="1" applyFill="1" applyBorder="1" applyAlignment="1" applyProtection="1">
      <alignment horizontal="center" vertical="center" wrapText="1"/>
      <protection/>
    </xf>
    <xf numFmtId="187" fontId="29" fillId="0" borderId="22" xfId="42" applyNumberFormat="1" applyFont="1" applyFill="1" applyBorder="1" applyAlignment="1" applyProtection="1">
      <alignment horizontal="center" vertical="center" wrapText="1"/>
      <protection/>
    </xf>
    <xf numFmtId="187" fontId="29" fillId="0" borderId="13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left" vertical="center"/>
      <protection locked="0"/>
    </xf>
    <xf numFmtId="187" fontId="26" fillId="0" borderId="10" xfId="42" applyNumberFormat="1" applyFont="1" applyFill="1" applyBorder="1" applyAlignment="1" applyProtection="1">
      <alignment horizontal="center" vertical="center"/>
      <protection/>
    </xf>
    <xf numFmtId="187" fontId="26" fillId="0" borderId="10" xfId="42" applyNumberFormat="1" applyFont="1" applyFill="1" applyBorder="1" applyAlignment="1" applyProtection="1">
      <alignment horizontal="center" vertical="center" wrapText="1"/>
      <protection/>
    </xf>
    <xf numFmtId="187" fontId="27" fillId="0" borderId="0" xfId="42" applyNumberFormat="1" applyFont="1" applyFill="1" applyAlignment="1" applyProtection="1">
      <alignment horizontal="center"/>
      <protection locked="0"/>
    </xf>
    <xf numFmtId="187" fontId="27" fillId="0" borderId="0" xfId="0" applyNumberFormat="1" applyFont="1" applyFill="1" applyAlignment="1" applyProtection="1">
      <alignment horizontal="center"/>
      <protection locked="0"/>
    </xf>
    <xf numFmtId="187" fontId="3" fillId="33" borderId="17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18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23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24" xfId="42" applyNumberFormat="1" applyFont="1" applyFill="1" applyBorder="1" applyAlignment="1" applyProtection="1">
      <alignment horizontal="center" vertical="center" wrapText="1"/>
      <protection locked="0"/>
    </xf>
    <xf numFmtId="187" fontId="3" fillId="33" borderId="21" xfId="42" applyNumberFormat="1" applyFont="1" applyFill="1" applyBorder="1" applyAlignment="1" applyProtection="1">
      <alignment horizontal="center" vertical="center" wrapText="1"/>
      <protection/>
    </xf>
    <xf numFmtId="187" fontId="3" fillId="33" borderId="13" xfId="42" applyNumberFormat="1" applyFont="1" applyFill="1" applyBorder="1" applyAlignment="1" applyProtection="1">
      <alignment horizontal="center" vertical="center" wrapText="1"/>
      <protection/>
    </xf>
    <xf numFmtId="187" fontId="3" fillId="33" borderId="25" xfId="42" applyNumberFormat="1" applyFont="1" applyFill="1" applyBorder="1" applyAlignment="1" applyProtection="1">
      <alignment horizontal="center" vertical="center" wrapText="1"/>
      <protection/>
    </xf>
    <xf numFmtId="187" fontId="3" fillId="33" borderId="26" xfId="42" applyNumberFormat="1" applyFont="1" applyFill="1" applyBorder="1" applyAlignment="1" applyProtection="1">
      <alignment horizontal="center" vertical="center" wrapText="1"/>
      <protection/>
    </xf>
    <xf numFmtId="187" fontId="3" fillId="33" borderId="27" xfId="42" applyNumberFormat="1" applyFont="1" applyFill="1" applyBorder="1" applyAlignment="1" applyProtection="1">
      <alignment horizontal="center" vertical="center" wrapText="1"/>
      <protection/>
    </xf>
    <xf numFmtId="187" fontId="3" fillId="33" borderId="21" xfId="42" applyNumberFormat="1" applyFont="1" applyFill="1" applyBorder="1" applyAlignment="1" applyProtection="1">
      <alignment horizontal="center" vertical="center"/>
      <protection/>
    </xf>
    <xf numFmtId="187" fontId="3" fillId="33" borderId="13" xfId="42" applyNumberFormat="1" applyFont="1" applyFill="1" applyBorder="1" applyAlignment="1" applyProtection="1">
      <alignment horizontal="center" vertical="center"/>
      <protection/>
    </xf>
    <xf numFmtId="187" fontId="3" fillId="33" borderId="10" xfId="42" applyNumberFormat="1" applyFont="1" applyFill="1" applyBorder="1" applyAlignment="1" applyProtection="1">
      <alignment horizontal="center" vertical="center" wrapText="1"/>
      <protection/>
    </xf>
    <xf numFmtId="187" fontId="3" fillId="39" borderId="0" xfId="42" applyNumberFormat="1" applyFont="1" applyFill="1" applyBorder="1" applyAlignment="1" applyProtection="1">
      <alignment horizontal="center" vertical="center"/>
      <protection locked="0"/>
    </xf>
    <xf numFmtId="187" fontId="7" fillId="39" borderId="0" xfId="42" applyNumberFormat="1" applyFont="1" applyFill="1" applyBorder="1" applyAlignment="1" applyProtection="1">
      <alignment horizontal="center" vertical="center"/>
      <protection locked="0"/>
    </xf>
    <xf numFmtId="187" fontId="3" fillId="33" borderId="10" xfId="42" applyNumberFormat="1" applyFont="1" applyFill="1" applyBorder="1" applyAlignment="1" applyProtection="1">
      <alignment horizontal="center" vertical="center"/>
      <protection/>
    </xf>
    <xf numFmtId="187" fontId="3" fillId="33" borderId="17" xfId="42" applyNumberFormat="1" applyFont="1" applyFill="1" applyBorder="1" applyAlignment="1" applyProtection="1">
      <alignment horizontal="center" vertical="center" wrapText="1"/>
      <protection/>
    </xf>
    <xf numFmtId="187" fontId="3" fillId="33" borderId="16" xfId="42" applyNumberFormat="1" applyFont="1" applyFill="1" applyBorder="1" applyAlignment="1" applyProtection="1">
      <alignment horizontal="center" vertical="center" wrapText="1"/>
      <protection/>
    </xf>
    <xf numFmtId="187" fontId="3" fillId="33" borderId="18" xfId="42" applyNumberFormat="1" applyFont="1" applyFill="1" applyBorder="1" applyAlignment="1" applyProtection="1">
      <alignment horizontal="center" vertical="center" wrapText="1"/>
      <protection/>
    </xf>
    <xf numFmtId="187" fontId="3" fillId="33" borderId="19" xfId="42" applyNumberFormat="1" applyFont="1" applyFill="1" applyBorder="1" applyAlignment="1" applyProtection="1">
      <alignment horizontal="center" vertical="center" wrapText="1"/>
      <protection/>
    </xf>
    <xf numFmtId="187" fontId="3" fillId="33" borderId="28" xfId="42" applyNumberFormat="1" applyFont="1" applyFill="1" applyBorder="1" applyAlignment="1" applyProtection="1">
      <alignment horizontal="center" vertical="center" wrapText="1"/>
      <protection/>
    </xf>
    <xf numFmtId="187" fontId="3" fillId="33" borderId="20" xfId="42" applyNumberFormat="1" applyFont="1" applyFill="1" applyBorder="1" applyAlignment="1" applyProtection="1">
      <alignment horizontal="center" vertical="center" wrapText="1"/>
      <protection/>
    </xf>
    <xf numFmtId="43" fontId="3" fillId="33" borderId="21" xfId="42" applyNumberFormat="1" applyFont="1" applyFill="1" applyBorder="1" applyAlignment="1" applyProtection="1">
      <alignment horizontal="center" vertical="center" wrapText="1"/>
      <protection/>
    </xf>
    <xf numFmtId="43" fontId="3" fillId="33" borderId="13" xfId="42" applyNumberFormat="1" applyFont="1" applyFill="1" applyBorder="1" applyAlignment="1" applyProtection="1">
      <alignment horizontal="center" vertical="center" wrapText="1"/>
      <protection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32" borderId="0" xfId="42" applyNumberFormat="1" applyFont="1" applyFill="1" applyAlignment="1" applyProtection="1">
      <alignment horizontal="center"/>
      <protection locked="0"/>
    </xf>
    <xf numFmtId="187" fontId="6" fillId="0" borderId="0" xfId="42" applyNumberFormat="1" applyFont="1" applyFill="1" applyAlignment="1" applyProtection="1">
      <alignment horizontal="center"/>
      <protection locked="0"/>
    </xf>
    <xf numFmtId="187" fontId="6" fillId="32" borderId="0" xfId="42" applyNumberFormat="1" applyFont="1" applyFill="1" applyAlignment="1" applyProtection="1">
      <alignment horizontal="center"/>
      <protection locked="0"/>
    </xf>
    <xf numFmtId="187" fontId="6" fillId="32" borderId="0" xfId="0" applyNumberFormat="1" applyFont="1" applyFill="1" applyAlignment="1" applyProtection="1">
      <alignment horizontal="center"/>
      <protection locked="0"/>
    </xf>
    <xf numFmtId="0" fontId="6" fillId="32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%20KCB%206%20thang%20SK%20cac%20&#272;V\B&#7842;NG%20S&#7888;%20LI&#7878;U%20TH&#193;NG%206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yPC\Downloads\bc%202017\B&#225;o%20c&#225;o%20th&#225;ng%2010-2017\b&#225;o%20c&#225;o%20th&#7889;ng%20k&#234;%20y%20t&#7871;%20th&#225;ng%2010%20n&#259;m%202017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hong%20Th&#78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át triển sự nghiệp"/>
      <sheetName val="2017_KẾT QUẢ ĐIỀU TRỊ LAO"/>
      <sheetName val="KET QUẢ 2016"/>
      <sheetName val="2017_CÔNG TÁC PHÁT HIỆN"/>
      <sheetName val="ARI"/>
      <sheetName val="TH 2016"/>
      <sheetName val="Sheet2"/>
      <sheetName val="SO SANH CHUONG TRINH LAO"/>
      <sheetName val="SO SANH KHAM CHUA BENH"/>
      <sheetName val="2017_PHÒNG KHÁM"/>
      <sheetName val="2017_KHOA PHỔI"/>
      <sheetName val="2017_ĐIỀU TRỊ TOÀN VIỆN"/>
      <sheetName val="Sheet3"/>
      <sheetName val="2017_LAO NG.PHỔI"/>
      <sheetName val="2017_HỒI SỨC CẤP CỨU"/>
      <sheetName val="Sheet5"/>
      <sheetName val="2017_KHOA LAO"/>
      <sheetName val="HIV"/>
      <sheetName val="2017công tác cận lâm sàng"/>
      <sheetName val="báo cáo theo giới và nhóm tuổi"/>
      <sheetName val="KHÁM BỆNH"/>
      <sheetName val="Sheet1"/>
    </sheetNames>
    <sheetDataSet>
      <sheetData sheetId="11">
        <row r="5">
          <cell r="H5">
            <v>112</v>
          </cell>
        </row>
        <row r="6">
          <cell r="H6">
            <v>78</v>
          </cell>
        </row>
        <row r="7">
          <cell r="H7">
            <v>124</v>
          </cell>
        </row>
        <row r="8">
          <cell r="H8">
            <v>156</v>
          </cell>
        </row>
        <row r="9">
          <cell r="H9">
            <v>187</v>
          </cell>
        </row>
        <row r="10">
          <cell r="H10">
            <v>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en KCB 139_2011"/>
      <sheetName val=" Tien KCB 139_2012"/>
      <sheetName val=" TH-CTKH_2017"/>
      <sheetName val="Dat Chuan"/>
      <sheetName val="The BHYT_2012"/>
      <sheetName val="Xet Nghiem"/>
      <sheetName val="Cao Cao_UBND Huyen"/>
      <sheetName val="BC_HIV"/>
      <sheetName val="Ty Le Sinh"/>
      <sheetName val="So Lieu CT 06 TW"/>
    </sheetNames>
    <sheetDataSet>
      <sheetData sheetId="2">
        <row r="14">
          <cell r="O14">
            <v>14384</v>
          </cell>
          <cell r="Q14">
            <v>12516</v>
          </cell>
        </row>
        <row r="17">
          <cell r="O17">
            <v>701</v>
          </cell>
          <cell r="Q17">
            <v>900</v>
          </cell>
        </row>
        <row r="20">
          <cell r="O20">
            <v>7688</v>
          </cell>
          <cell r="Q20">
            <v>7766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CB chung "/>
      <sheetName val="KCB người nghèo"/>
      <sheetName val="KCB trẻ &lt; 6 tuổi"/>
      <sheetName val="Ước 12 tháng (ước t11,t12)"/>
      <sheetName val="KCB chung"/>
      <sheetName val="KCB TE &lt; 6 tuổi"/>
      <sheetName val="KCB chungok"/>
      <sheetName val="Tháng 1"/>
      <sheetName val="Tháng 2"/>
      <sheetName val="Tháng 3"/>
      <sheetName val="3 tháng"/>
      <sheetName val="T4"/>
      <sheetName val="T5"/>
      <sheetName val="T6"/>
      <sheetName val="6 tháng"/>
      <sheetName val="T7"/>
      <sheetName val="T8"/>
      <sheetName val="T9"/>
      <sheetName val="9 tháng"/>
      <sheetName val="T10"/>
      <sheetName val="T11"/>
      <sheetName val="T12"/>
      <sheetName val="12 thá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22"/>
  <sheetViews>
    <sheetView tabSelected="1" zoomScalePageLayoutView="0" workbookViewId="0" topLeftCell="A1">
      <selection activeCell="G24" sqref="G24"/>
    </sheetView>
  </sheetViews>
  <sheetFormatPr defaultColWidth="9.140625" defaultRowHeight="18.75" customHeight="1"/>
  <cols>
    <col min="1" max="1" width="3.140625" style="116" customWidth="1"/>
    <col min="2" max="2" width="15.00390625" style="102" customWidth="1"/>
    <col min="3" max="3" width="7.00390625" style="102" customWidth="1"/>
    <col min="4" max="4" width="5.28125" style="102" customWidth="1"/>
    <col min="5" max="5" width="7.57421875" style="102" customWidth="1"/>
    <col min="6" max="6" width="7.00390625" style="102" customWidth="1"/>
    <col min="7" max="7" width="7.8515625" style="102" customWidth="1"/>
    <col min="8" max="8" width="5.00390625" style="102" customWidth="1"/>
    <col min="9" max="9" width="6.421875" style="102" customWidth="1"/>
    <col min="10" max="10" width="6.57421875" style="102" customWidth="1"/>
    <col min="11" max="11" width="6.28125" style="102" customWidth="1"/>
    <col min="12" max="12" width="4.421875" style="102" customWidth="1"/>
    <col min="13" max="14" width="6.8515625" style="102" customWidth="1"/>
    <col min="15" max="15" width="6.7109375" style="102" customWidth="1"/>
    <col min="16" max="16" width="4.8515625" style="102" customWidth="1"/>
    <col min="17" max="17" width="7.00390625" style="115" customWidth="1"/>
    <col min="18" max="18" width="5.421875" style="115" customWidth="1"/>
    <col min="19" max="19" width="6.421875" style="102" customWidth="1"/>
    <col min="20" max="20" width="6.00390625" style="102" customWidth="1"/>
    <col min="21" max="21" width="5.140625" style="116" customWidth="1"/>
    <col min="22" max="22" width="18.57421875" style="102" customWidth="1"/>
    <col min="23" max="24" width="9.140625" style="102" customWidth="1"/>
    <col min="25" max="25" width="9.8515625" style="102" bestFit="1" customWidth="1"/>
    <col min="26" max="16384" width="9.140625" style="102" customWidth="1"/>
  </cols>
  <sheetData>
    <row r="1" spans="1:2" ht="18.75" customHeight="1">
      <c r="A1" s="142" t="s">
        <v>69</v>
      </c>
      <c r="B1" s="142"/>
    </row>
    <row r="2" spans="1:21" ht="27.75" customHeight="1">
      <c r="A2" s="146" t="s">
        <v>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1" s="101" customFormat="1" ht="25.5" customHeight="1">
      <c r="A3" s="147" t="s">
        <v>32</v>
      </c>
      <c r="B3" s="147" t="s">
        <v>33</v>
      </c>
      <c r="C3" s="137" t="s">
        <v>39</v>
      </c>
      <c r="D3" s="138"/>
      <c r="E3" s="141" t="s">
        <v>35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50" t="s">
        <v>50</v>
      </c>
      <c r="R3" s="150" t="s">
        <v>52</v>
      </c>
      <c r="S3" s="150" t="s">
        <v>63</v>
      </c>
      <c r="T3" s="150" t="s">
        <v>64</v>
      </c>
      <c r="U3" s="143" t="s">
        <v>65</v>
      </c>
    </row>
    <row r="4" spans="1:21" s="101" customFormat="1" ht="31.5" customHeight="1">
      <c r="A4" s="148"/>
      <c r="B4" s="148"/>
      <c r="C4" s="139"/>
      <c r="D4" s="140"/>
      <c r="E4" s="136" t="s">
        <v>34</v>
      </c>
      <c r="F4" s="136"/>
      <c r="G4" s="136"/>
      <c r="H4" s="136"/>
      <c r="I4" s="136" t="s">
        <v>36</v>
      </c>
      <c r="J4" s="136"/>
      <c r="K4" s="136"/>
      <c r="L4" s="136"/>
      <c r="M4" s="136" t="s">
        <v>37</v>
      </c>
      <c r="N4" s="136"/>
      <c r="O4" s="136"/>
      <c r="P4" s="136"/>
      <c r="Q4" s="151"/>
      <c r="R4" s="151"/>
      <c r="S4" s="151"/>
      <c r="T4" s="151"/>
      <c r="U4" s="144"/>
    </row>
    <row r="5" spans="1:21" s="101" customFormat="1" ht="52.5" customHeight="1">
      <c r="A5" s="149"/>
      <c r="B5" s="149"/>
      <c r="C5" s="125" t="s">
        <v>13</v>
      </c>
      <c r="D5" s="125" t="s">
        <v>16</v>
      </c>
      <c r="E5" s="132" t="s">
        <v>13</v>
      </c>
      <c r="F5" s="132" t="s">
        <v>75</v>
      </c>
      <c r="G5" s="132" t="s">
        <v>30</v>
      </c>
      <c r="H5" s="132" t="s">
        <v>76</v>
      </c>
      <c r="I5" s="132" t="s">
        <v>13</v>
      </c>
      <c r="J5" s="132" t="s">
        <v>75</v>
      </c>
      <c r="K5" s="132" t="s">
        <v>30</v>
      </c>
      <c r="L5" s="132" t="s">
        <v>76</v>
      </c>
      <c r="M5" s="132" t="s">
        <v>13</v>
      </c>
      <c r="N5" s="132" t="s">
        <v>75</v>
      </c>
      <c r="O5" s="132" t="s">
        <v>30</v>
      </c>
      <c r="P5" s="132" t="s">
        <v>76</v>
      </c>
      <c r="Q5" s="152"/>
      <c r="R5" s="152"/>
      <c r="S5" s="152"/>
      <c r="T5" s="152"/>
      <c r="U5" s="145"/>
    </row>
    <row r="6" spans="1:21" s="101" customFormat="1" ht="28.5" customHeight="1">
      <c r="A6" s="100"/>
      <c r="B6" s="100" t="s">
        <v>17</v>
      </c>
      <c r="C6" s="125">
        <f>C7+C12</f>
        <v>1590</v>
      </c>
      <c r="D6" s="125">
        <f aca="true" t="shared" si="0" ref="D6:T6">D7+D12</f>
        <v>2131</v>
      </c>
      <c r="E6" s="125">
        <f t="shared" si="0"/>
        <v>1146300</v>
      </c>
      <c r="F6" s="125">
        <f t="shared" si="0"/>
        <v>948605</v>
      </c>
      <c r="G6" s="125">
        <f t="shared" si="0"/>
        <v>1085012</v>
      </c>
      <c r="H6" s="125">
        <f>G6/E6*100</f>
        <v>94.6534066125796</v>
      </c>
      <c r="I6" s="125">
        <f t="shared" si="0"/>
        <v>79120</v>
      </c>
      <c r="J6" s="125">
        <f t="shared" si="0"/>
        <v>65087</v>
      </c>
      <c r="K6" s="125">
        <f t="shared" si="0"/>
        <v>75264</v>
      </c>
      <c r="L6" s="125">
        <f>K6/I6*100</f>
        <v>95.12639029322548</v>
      </c>
      <c r="M6" s="125">
        <f t="shared" si="0"/>
        <v>554500</v>
      </c>
      <c r="N6" s="125">
        <f t="shared" si="0"/>
        <v>461466</v>
      </c>
      <c r="O6" s="125">
        <f t="shared" si="0"/>
        <v>491603</v>
      </c>
      <c r="P6" s="126">
        <f>O6/M6*100</f>
        <v>88.65698827772768</v>
      </c>
      <c r="Q6" s="125">
        <f t="shared" si="0"/>
        <v>450771</v>
      </c>
      <c r="R6" s="125">
        <f>Q6/(C6*365)%</f>
        <v>77.6722667355906</v>
      </c>
      <c r="S6" s="125">
        <f t="shared" si="0"/>
        <v>19409</v>
      </c>
      <c r="T6" s="125">
        <f t="shared" si="0"/>
        <v>23777</v>
      </c>
      <c r="U6" s="125">
        <f>S6/T6%</f>
        <v>81.62930563149261</v>
      </c>
    </row>
    <row r="7" spans="1:21" s="112" customFormat="1" ht="28.5" customHeight="1">
      <c r="A7" s="109" t="s">
        <v>11</v>
      </c>
      <c r="B7" s="110" t="s">
        <v>0</v>
      </c>
      <c r="C7" s="125">
        <f>SUM(C8:C11)</f>
        <v>670</v>
      </c>
      <c r="D7" s="125">
        <f>SUM(D8:D11)</f>
        <v>874</v>
      </c>
      <c r="E7" s="125">
        <f>SUM(E8:E11)</f>
        <v>118800</v>
      </c>
      <c r="F7" s="125">
        <f>SUM(F8:F11)</f>
        <v>105643</v>
      </c>
      <c r="G7" s="125">
        <f>SUM(G8:G11)</f>
        <v>133400</v>
      </c>
      <c r="H7" s="125">
        <f>G7/E7*100</f>
        <v>112.28956228956228</v>
      </c>
      <c r="I7" s="125">
        <f>SUM(I8:I11)</f>
        <v>29000</v>
      </c>
      <c r="J7" s="125">
        <f>SUM(J8:J11)</f>
        <v>24639</v>
      </c>
      <c r="K7" s="125">
        <f>SUM(K8:K11)</f>
        <v>29706</v>
      </c>
      <c r="L7" s="125">
        <f>K7/I7*100</f>
        <v>102.43448275862067</v>
      </c>
      <c r="M7" s="125">
        <f>SUM(M8:M11)</f>
        <v>84500</v>
      </c>
      <c r="N7" s="125">
        <f>SUM(N8:N11)</f>
        <v>79982</v>
      </c>
      <c r="O7" s="125">
        <f>SUM(O8:O11)</f>
        <v>102541</v>
      </c>
      <c r="P7" s="126">
        <f>O7/M7*100</f>
        <v>121.35029585798816</v>
      </c>
      <c r="Q7" s="125">
        <f>SUM(Q8:Q11)</f>
        <v>190030</v>
      </c>
      <c r="R7" s="125">
        <f>Q7/(C7*365)%</f>
        <v>77.70599059497036</v>
      </c>
      <c r="S7" s="125">
        <f>SUM(S8:S11)</f>
        <v>6648</v>
      </c>
      <c r="T7" s="125">
        <f>SUM(T8:T11)</f>
        <v>9020</v>
      </c>
      <c r="U7" s="125">
        <f>S7/T7%</f>
        <v>73.70288248337029</v>
      </c>
    </row>
    <row r="8" spans="1:22" ht="28.5" customHeight="1">
      <c r="A8" s="103">
        <v>1</v>
      </c>
      <c r="B8" s="104" t="s">
        <v>1</v>
      </c>
      <c r="C8" s="126">
        <v>500</v>
      </c>
      <c r="D8" s="126">
        <v>674</v>
      </c>
      <c r="E8" s="126">
        <v>98000</v>
      </c>
      <c r="F8" s="126">
        <v>87185</v>
      </c>
      <c r="G8" s="126">
        <v>112996</v>
      </c>
      <c r="H8" s="126">
        <v>115.30204081632654</v>
      </c>
      <c r="I8" s="126">
        <v>25000</v>
      </c>
      <c r="J8" s="126">
        <v>21501</v>
      </c>
      <c r="K8" s="126">
        <v>25639</v>
      </c>
      <c r="L8" s="126">
        <v>102.556</v>
      </c>
      <c r="M8" s="127">
        <v>70000</v>
      </c>
      <c r="N8" s="126">
        <v>65684</v>
      </c>
      <c r="O8" s="126">
        <v>87357</v>
      </c>
      <c r="P8" s="126">
        <v>124.79571428571428</v>
      </c>
      <c r="Q8" s="127">
        <v>141663</v>
      </c>
      <c r="R8" s="126">
        <f>Q8/(C8*365)%</f>
        <v>77.62356164383561</v>
      </c>
      <c r="S8" s="126">
        <v>5045</v>
      </c>
      <c r="T8" s="133">
        <v>6468</v>
      </c>
      <c r="U8" s="126">
        <f>S8/T8%</f>
        <v>77.99938157081013</v>
      </c>
      <c r="V8" s="107"/>
    </row>
    <row r="9" spans="1:21" ht="28.5" customHeight="1">
      <c r="A9" s="103">
        <v>2</v>
      </c>
      <c r="B9" s="104" t="s">
        <v>68</v>
      </c>
      <c r="C9" s="126">
        <v>80</v>
      </c>
      <c r="D9" s="126">
        <v>80</v>
      </c>
      <c r="E9" s="126">
        <v>4300</v>
      </c>
      <c r="F9" s="126">
        <v>2679</v>
      </c>
      <c r="G9" s="126">
        <v>3035</v>
      </c>
      <c r="H9" s="126">
        <v>70.5813953488372</v>
      </c>
      <c r="I9" s="126">
        <v>1800</v>
      </c>
      <c r="J9" s="126">
        <v>1382</v>
      </c>
      <c r="K9" s="126">
        <v>1520</v>
      </c>
      <c r="L9" s="126">
        <v>84.44444444444444</v>
      </c>
      <c r="M9" s="127">
        <v>1500</v>
      </c>
      <c r="N9" s="126">
        <v>1452</v>
      </c>
      <c r="O9" s="126">
        <v>1255</v>
      </c>
      <c r="P9" s="126">
        <v>83.66666666666667</v>
      </c>
      <c r="Q9" s="127">
        <v>14767</v>
      </c>
      <c r="R9" s="126">
        <f>Q9/(C9*365)%</f>
        <v>50.571917808219176</v>
      </c>
      <c r="S9" s="126">
        <v>392</v>
      </c>
      <c r="T9" s="133">
        <v>755</v>
      </c>
      <c r="U9" s="126">
        <f>S9/T9%</f>
        <v>51.920529801324506</v>
      </c>
    </row>
    <row r="10" spans="1:21" ht="28.5" customHeight="1">
      <c r="A10" s="103">
        <v>3</v>
      </c>
      <c r="B10" s="104" t="s">
        <v>3</v>
      </c>
      <c r="C10" s="126">
        <v>90</v>
      </c>
      <c r="D10" s="126">
        <v>120</v>
      </c>
      <c r="E10" s="126">
        <v>5500</v>
      </c>
      <c r="F10" s="126">
        <v>5019</v>
      </c>
      <c r="G10" s="126">
        <v>5519</v>
      </c>
      <c r="H10" s="126">
        <v>100.34545454545454</v>
      </c>
      <c r="I10" s="126">
        <v>2200</v>
      </c>
      <c r="J10" s="126">
        <v>1756</v>
      </c>
      <c r="K10" s="126">
        <v>2547</v>
      </c>
      <c r="L10" s="126">
        <v>115.77272727272727</v>
      </c>
      <c r="M10" s="127">
        <v>3000</v>
      </c>
      <c r="N10" s="126">
        <v>2739</v>
      </c>
      <c r="O10" s="126">
        <v>3039</v>
      </c>
      <c r="P10" s="126">
        <v>101.29999999999998</v>
      </c>
      <c r="Q10" s="127">
        <v>33600</v>
      </c>
      <c r="R10" s="126">
        <f>Q10/(C10*365)%</f>
        <v>102.28310502283105</v>
      </c>
      <c r="S10" s="126">
        <v>1211</v>
      </c>
      <c r="T10" s="133">
        <v>1797</v>
      </c>
      <c r="U10" s="126">
        <f>S10/T10%</f>
        <v>67.39009460211464</v>
      </c>
    </row>
    <row r="11" spans="1:21" ht="28.5" customHeight="1">
      <c r="A11" s="103">
        <v>4</v>
      </c>
      <c r="B11" s="104" t="s">
        <v>51</v>
      </c>
      <c r="C11" s="126">
        <v>0</v>
      </c>
      <c r="D11" s="126"/>
      <c r="E11" s="126">
        <v>11000</v>
      </c>
      <c r="F11" s="126">
        <v>10760</v>
      </c>
      <c r="G11" s="126">
        <v>11850</v>
      </c>
      <c r="H11" s="126">
        <v>107.72727272727273</v>
      </c>
      <c r="I11" s="126"/>
      <c r="J11" s="127"/>
      <c r="K11" s="126"/>
      <c r="L11" s="126"/>
      <c r="M11" s="127">
        <v>10000</v>
      </c>
      <c r="N11" s="126">
        <v>10107</v>
      </c>
      <c r="O11" s="126">
        <v>10890</v>
      </c>
      <c r="P11" s="126">
        <v>108.89999999999999</v>
      </c>
      <c r="Q11" s="127"/>
      <c r="R11" s="125"/>
      <c r="S11" s="126"/>
      <c r="T11" s="133"/>
      <c r="U11" s="125"/>
    </row>
    <row r="12" spans="1:21" s="112" customFormat="1" ht="28.5" customHeight="1">
      <c r="A12" s="109" t="s">
        <v>12</v>
      </c>
      <c r="B12" s="110" t="s">
        <v>4</v>
      </c>
      <c r="C12" s="125">
        <f>SUM(C13:C20)</f>
        <v>920</v>
      </c>
      <c r="D12" s="125">
        <f>SUM(D13:D20)</f>
        <v>1257</v>
      </c>
      <c r="E12" s="125">
        <f>SUM(E13:E20)</f>
        <v>1027500</v>
      </c>
      <c r="F12" s="125">
        <f>SUM(F13:F20)</f>
        <v>842962</v>
      </c>
      <c r="G12" s="125">
        <f>SUM(G13:G20)</f>
        <v>951612</v>
      </c>
      <c r="H12" s="125">
        <f>G12/E12*100</f>
        <v>92.61430656934306</v>
      </c>
      <c r="I12" s="125">
        <f>SUM(I13:I20)</f>
        <v>50120</v>
      </c>
      <c r="J12" s="125">
        <f>SUM(J13:J20)</f>
        <v>40448</v>
      </c>
      <c r="K12" s="125">
        <f>SUM(K13:K20)</f>
        <v>45558</v>
      </c>
      <c r="L12" s="125">
        <f>K12/I12*100</f>
        <v>90.89784517158819</v>
      </c>
      <c r="M12" s="125">
        <f>SUM(M13:M20)</f>
        <v>470000</v>
      </c>
      <c r="N12" s="125">
        <f>SUM(N13:N20)</f>
        <v>381484</v>
      </c>
      <c r="O12" s="125">
        <f aca="true" t="shared" si="1" ref="O12:T12">SUM(O13:O20)</f>
        <v>389062</v>
      </c>
      <c r="P12" s="126">
        <f>O12/M12*100</f>
        <v>82.77914893617022</v>
      </c>
      <c r="Q12" s="125">
        <f t="shared" si="1"/>
        <v>260741</v>
      </c>
      <c r="R12" s="125">
        <f>Q12/(C12*365)%</f>
        <v>77.6477069684336</v>
      </c>
      <c r="S12" s="125">
        <f t="shared" si="1"/>
        <v>12761</v>
      </c>
      <c r="T12" s="125">
        <f t="shared" si="1"/>
        <v>14757</v>
      </c>
      <c r="U12" s="125">
        <f>S12/T12%</f>
        <v>86.47421562648235</v>
      </c>
    </row>
    <row r="13" spans="1:21" ht="28.5" customHeight="1">
      <c r="A13" s="103">
        <v>1</v>
      </c>
      <c r="B13" s="104" t="s">
        <v>5</v>
      </c>
      <c r="C13" s="126">
        <v>150</v>
      </c>
      <c r="D13" s="126">
        <v>204</v>
      </c>
      <c r="E13" s="126">
        <v>100000</v>
      </c>
      <c r="F13" s="126">
        <v>75674</v>
      </c>
      <c r="G13" s="126">
        <v>73688</v>
      </c>
      <c r="H13" s="126">
        <v>73.688</v>
      </c>
      <c r="I13" s="126">
        <v>7500</v>
      </c>
      <c r="J13" s="126">
        <v>4956</v>
      </c>
      <c r="K13" s="126">
        <v>5051</v>
      </c>
      <c r="L13" s="126">
        <v>67.34666666666666</v>
      </c>
      <c r="M13" s="127">
        <v>60000</v>
      </c>
      <c r="N13" s="126">
        <v>52891</v>
      </c>
      <c r="O13" s="126">
        <v>54967</v>
      </c>
      <c r="P13" s="126">
        <v>91.61166666666666</v>
      </c>
      <c r="Q13" s="127">
        <v>28739</v>
      </c>
      <c r="R13" s="126">
        <f aca="true" t="shared" si="2" ref="R13:R20">Q13/(C13*365)%</f>
        <v>52.49132420091324</v>
      </c>
      <c r="S13" s="126">
        <v>917</v>
      </c>
      <c r="T13" s="133">
        <v>1248</v>
      </c>
      <c r="U13" s="126">
        <f aca="true" t="shared" si="3" ref="U13:U20">S13/T13%</f>
        <v>73.4775641025641</v>
      </c>
    </row>
    <row r="14" spans="1:21" ht="28.5" customHeight="1">
      <c r="A14" s="103">
        <v>2</v>
      </c>
      <c r="B14" s="104" t="s">
        <v>6</v>
      </c>
      <c r="C14" s="126">
        <v>140</v>
      </c>
      <c r="D14" s="126">
        <v>229</v>
      </c>
      <c r="E14" s="126">
        <v>200000</v>
      </c>
      <c r="F14" s="126">
        <v>170156</v>
      </c>
      <c r="G14" s="126">
        <v>169157</v>
      </c>
      <c r="H14" s="126">
        <v>84.5785</v>
      </c>
      <c r="I14" s="126">
        <v>7800</v>
      </c>
      <c r="J14" s="126">
        <v>7414</v>
      </c>
      <c r="K14" s="126">
        <v>8417</v>
      </c>
      <c r="L14" s="126">
        <v>107.9102564102564</v>
      </c>
      <c r="M14" s="127">
        <v>90000</v>
      </c>
      <c r="N14" s="126">
        <v>74718</v>
      </c>
      <c r="O14" s="126">
        <v>71332</v>
      </c>
      <c r="P14" s="126">
        <v>79.25777777777779</v>
      </c>
      <c r="Q14" s="127">
        <v>51404</v>
      </c>
      <c r="R14" s="126">
        <f t="shared" si="2"/>
        <v>100.59491193737769</v>
      </c>
      <c r="S14" s="126">
        <v>1252</v>
      </c>
      <c r="T14" s="133">
        <v>1764</v>
      </c>
      <c r="U14" s="126">
        <f t="shared" si="3"/>
        <v>70.9750566893424</v>
      </c>
    </row>
    <row r="15" spans="1:21" ht="28.5" customHeight="1">
      <c r="A15" s="103">
        <v>3</v>
      </c>
      <c r="B15" s="104" t="s">
        <v>7</v>
      </c>
      <c r="C15" s="126">
        <v>130</v>
      </c>
      <c r="D15" s="126">
        <v>180</v>
      </c>
      <c r="E15" s="126">
        <v>187000</v>
      </c>
      <c r="F15" s="126">
        <v>153320</v>
      </c>
      <c r="G15" s="126">
        <v>165000</v>
      </c>
      <c r="H15" s="126">
        <v>88.23529411764706</v>
      </c>
      <c r="I15" s="126">
        <v>7500</v>
      </c>
      <c r="J15" s="126">
        <v>6565</v>
      </c>
      <c r="K15" s="126">
        <v>6374</v>
      </c>
      <c r="L15" s="126">
        <v>84.98666666666666</v>
      </c>
      <c r="M15" s="127">
        <v>60000</v>
      </c>
      <c r="N15" s="126">
        <v>49726</v>
      </c>
      <c r="O15" s="126">
        <v>40322</v>
      </c>
      <c r="P15" s="126">
        <v>67.20333333333333</v>
      </c>
      <c r="Q15" s="127">
        <v>30132</v>
      </c>
      <c r="R15" s="126">
        <f t="shared" si="2"/>
        <v>63.50263435194942</v>
      </c>
      <c r="S15" s="126">
        <v>1624</v>
      </c>
      <c r="T15" s="133">
        <v>1900</v>
      </c>
      <c r="U15" s="126">
        <f t="shared" si="3"/>
        <v>85.47368421052632</v>
      </c>
    </row>
    <row r="16" spans="1:22" ht="28.5" customHeight="1">
      <c r="A16" s="103">
        <v>4</v>
      </c>
      <c r="B16" s="104" t="s">
        <v>8</v>
      </c>
      <c r="C16" s="126">
        <v>110</v>
      </c>
      <c r="D16" s="126">
        <v>125</v>
      </c>
      <c r="E16" s="126">
        <v>145000</v>
      </c>
      <c r="F16" s="126">
        <v>131573</v>
      </c>
      <c r="G16" s="126">
        <v>145000</v>
      </c>
      <c r="H16" s="126">
        <v>100</v>
      </c>
      <c r="I16" s="126">
        <v>6400</v>
      </c>
      <c r="J16" s="126">
        <v>4889</v>
      </c>
      <c r="K16" s="126">
        <v>6372</v>
      </c>
      <c r="L16" s="126">
        <v>98.03076923076924</v>
      </c>
      <c r="M16" s="127">
        <v>66000</v>
      </c>
      <c r="N16" s="126">
        <v>54778</v>
      </c>
      <c r="O16" s="126">
        <v>62237</v>
      </c>
      <c r="P16" s="126">
        <v>91.525</v>
      </c>
      <c r="Q16" s="127">
        <v>40974</v>
      </c>
      <c r="R16" s="126">
        <f t="shared" si="2"/>
        <v>102.05230386052304</v>
      </c>
      <c r="S16" s="126">
        <v>2362</v>
      </c>
      <c r="T16" s="133">
        <v>2433</v>
      </c>
      <c r="U16" s="126">
        <f t="shared" si="3"/>
        <v>97.08179202630498</v>
      </c>
      <c r="V16" s="114"/>
    </row>
    <row r="17" spans="1:21" ht="28.5" customHeight="1">
      <c r="A17" s="103">
        <v>5</v>
      </c>
      <c r="B17" s="104" t="s">
        <v>9</v>
      </c>
      <c r="C17" s="126">
        <v>190</v>
      </c>
      <c r="D17" s="126">
        <v>289</v>
      </c>
      <c r="E17" s="128">
        <v>175000</v>
      </c>
      <c r="F17" s="126">
        <v>135653</v>
      </c>
      <c r="G17" s="126">
        <v>175000</v>
      </c>
      <c r="H17" s="126">
        <v>100</v>
      </c>
      <c r="I17" s="126">
        <v>10800</v>
      </c>
      <c r="J17" s="126">
        <v>8882</v>
      </c>
      <c r="K17" s="126">
        <v>11175</v>
      </c>
      <c r="L17" s="126">
        <v>103.47222222222223</v>
      </c>
      <c r="M17" s="127">
        <v>85000</v>
      </c>
      <c r="N17" s="126">
        <v>59906</v>
      </c>
      <c r="O17" s="126">
        <v>71009</v>
      </c>
      <c r="P17" s="126">
        <v>83.54</v>
      </c>
      <c r="Q17" s="127">
        <v>63072</v>
      </c>
      <c r="R17" s="126">
        <f t="shared" si="2"/>
        <v>90.94736842105263</v>
      </c>
      <c r="S17" s="126">
        <v>3540</v>
      </c>
      <c r="T17" s="133">
        <v>4016</v>
      </c>
      <c r="U17" s="126">
        <f t="shared" si="3"/>
        <v>88.14741035856575</v>
      </c>
    </row>
    <row r="18" spans="1:21" ht="28.5" customHeight="1">
      <c r="A18" s="103">
        <v>6</v>
      </c>
      <c r="B18" s="104" t="s">
        <v>10</v>
      </c>
      <c r="C18" s="126">
        <v>120</v>
      </c>
      <c r="D18" s="126">
        <v>120</v>
      </c>
      <c r="E18" s="126">
        <v>130000</v>
      </c>
      <c r="F18" s="126">
        <v>92366</v>
      </c>
      <c r="G18" s="126">
        <v>122141</v>
      </c>
      <c r="H18" s="126">
        <v>93.95461538461538</v>
      </c>
      <c r="I18" s="126">
        <v>6300</v>
      </c>
      <c r="J18" s="126">
        <v>5375</v>
      </c>
      <c r="K18" s="126">
        <v>6090</v>
      </c>
      <c r="L18" s="126">
        <v>96.66666666666667</v>
      </c>
      <c r="M18" s="127">
        <v>60000</v>
      </c>
      <c r="N18" s="126">
        <v>44322</v>
      </c>
      <c r="O18" s="126">
        <v>44298</v>
      </c>
      <c r="P18" s="126">
        <v>73.83</v>
      </c>
      <c r="Q18" s="127">
        <v>32749</v>
      </c>
      <c r="R18" s="126">
        <f t="shared" si="2"/>
        <v>74.76940639269407</v>
      </c>
      <c r="S18" s="126">
        <v>2462</v>
      </c>
      <c r="T18" s="133">
        <v>2462</v>
      </c>
      <c r="U18" s="126">
        <f t="shared" si="3"/>
        <v>100</v>
      </c>
    </row>
    <row r="19" spans="1:22" ht="28.5" customHeight="1">
      <c r="A19" s="103">
        <v>7</v>
      </c>
      <c r="B19" s="104" t="s">
        <v>66</v>
      </c>
      <c r="C19" s="129">
        <v>30</v>
      </c>
      <c r="D19" s="126">
        <v>30</v>
      </c>
      <c r="E19" s="126">
        <v>35500</v>
      </c>
      <c r="F19" s="126">
        <v>34946</v>
      </c>
      <c r="G19" s="126">
        <v>46178</v>
      </c>
      <c r="H19" s="126">
        <v>131.93714285714287</v>
      </c>
      <c r="I19" s="130">
        <v>1020</v>
      </c>
      <c r="J19" s="126">
        <v>42</v>
      </c>
      <c r="K19" s="126">
        <v>513</v>
      </c>
      <c r="L19" s="126">
        <v>50.294117647058826</v>
      </c>
      <c r="M19" s="131">
        <v>14000</v>
      </c>
      <c r="N19" s="126">
        <v>14387</v>
      </c>
      <c r="O19" s="126">
        <v>16128</v>
      </c>
      <c r="P19" s="126">
        <v>115.19999999999999</v>
      </c>
      <c r="Q19" s="127">
        <v>3333</v>
      </c>
      <c r="R19" s="126">
        <f t="shared" si="2"/>
        <v>30.438356164383563</v>
      </c>
      <c r="S19" s="126">
        <v>226</v>
      </c>
      <c r="T19" s="133">
        <v>258</v>
      </c>
      <c r="U19" s="126">
        <f t="shared" si="3"/>
        <v>87.5968992248062</v>
      </c>
      <c r="V19" s="114"/>
    </row>
    <row r="20" spans="1:21" ht="28.5" customHeight="1">
      <c r="A20" s="103">
        <v>8</v>
      </c>
      <c r="B20" s="104" t="s">
        <v>15</v>
      </c>
      <c r="C20" s="129">
        <v>50</v>
      </c>
      <c r="D20" s="129">
        <v>80</v>
      </c>
      <c r="E20" s="129">
        <v>55000</v>
      </c>
      <c r="F20" s="126">
        <v>49274</v>
      </c>
      <c r="G20" s="126">
        <v>55448</v>
      </c>
      <c r="H20" s="126">
        <v>110.896</v>
      </c>
      <c r="I20" s="129">
        <v>2800</v>
      </c>
      <c r="J20" s="126">
        <v>2325</v>
      </c>
      <c r="K20" s="126">
        <v>1566</v>
      </c>
      <c r="L20" s="126">
        <v>52.2</v>
      </c>
      <c r="M20" s="127">
        <v>35000</v>
      </c>
      <c r="N20" s="126">
        <v>30756</v>
      </c>
      <c r="O20" s="126">
        <v>28769</v>
      </c>
      <c r="P20" s="126">
        <v>82.19714285714286</v>
      </c>
      <c r="Q20" s="133">
        <v>10338</v>
      </c>
      <c r="R20" s="126">
        <f t="shared" si="2"/>
        <v>56.64657534246575</v>
      </c>
      <c r="S20" s="126">
        <v>378</v>
      </c>
      <c r="T20" s="133">
        <v>676</v>
      </c>
      <c r="U20" s="126">
        <f t="shared" si="3"/>
        <v>55.91715976331361</v>
      </c>
    </row>
    <row r="21" spans="7:15" ht="18.75" customHeight="1">
      <c r="G21" s="113"/>
      <c r="K21" s="113"/>
      <c r="O21" s="113"/>
    </row>
    <row r="22" ht="18.75" customHeight="1">
      <c r="Q22" s="124"/>
    </row>
  </sheetData>
  <sheetProtection/>
  <mergeCells count="14">
    <mergeCell ref="R3:R5"/>
    <mergeCell ref="S3:S5"/>
    <mergeCell ref="T3:T5"/>
    <mergeCell ref="E4:H4"/>
    <mergeCell ref="I4:L4"/>
    <mergeCell ref="C3:D4"/>
    <mergeCell ref="M4:P4"/>
    <mergeCell ref="E3:P3"/>
    <mergeCell ref="A1:B1"/>
    <mergeCell ref="U3:U5"/>
    <mergeCell ref="A2:U2"/>
    <mergeCell ref="A3:A5"/>
    <mergeCell ref="B3:B5"/>
    <mergeCell ref="Q3:Q5"/>
  </mergeCells>
  <printOptions/>
  <pageMargins left="0.2" right="0.2" top="0.43" bottom="0.2" header="0.33" footer="0.2"/>
  <pageSetup horizontalDpi="600" verticalDpi="600" orientation="landscape" r:id="rId1"/>
  <ignoredErrors>
    <ignoredError sqref="H6:H7 H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K20" sqref="K20"/>
    </sheetView>
  </sheetViews>
  <sheetFormatPr defaultColWidth="9.140625" defaultRowHeight="18" customHeight="1"/>
  <cols>
    <col min="1" max="1" width="5.00390625" style="102" customWidth="1"/>
    <col min="2" max="2" width="20.7109375" style="102" customWidth="1"/>
    <col min="3" max="3" width="10.8515625" style="102" customWidth="1"/>
    <col min="4" max="4" width="9.421875" style="102" customWidth="1"/>
    <col min="5" max="5" width="8.28125" style="102" customWidth="1"/>
    <col min="6" max="6" width="9.421875" style="102" customWidth="1"/>
    <col min="7" max="7" width="8.7109375" style="102" customWidth="1"/>
    <col min="8" max="8" width="9.421875" style="102" customWidth="1"/>
    <col min="9" max="9" width="8.421875" style="102" customWidth="1"/>
    <col min="10" max="14" width="9.421875" style="102" customWidth="1"/>
    <col min="15" max="15" width="9.140625" style="102" customWidth="1"/>
    <col min="16" max="16" width="11.00390625" style="102" bestFit="1" customWidth="1"/>
    <col min="17" max="16384" width="9.140625" style="102" customWidth="1"/>
  </cols>
  <sheetData>
    <row r="1" spans="1:2" ht="18" customHeight="1">
      <c r="A1" s="153" t="s">
        <v>70</v>
      </c>
      <c r="B1" s="153"/>
    </row>
    <row r="2" spans="1:14" ht="18" customHeight="1">
      <c r="A2" s="146" t="s">
        <v>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101" customFormat="1" ht="24.75" customHeight="1">
      <c r="A3" s="154" t="s">
        <v>32</v>
      </c>
      <c r="B3" s="154" t="s">
        <v>33</v>
      </c>
      <c r="C3" s="154" t="s">
        <v>53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101" customFormat="1" ht="34.5" customHeight="1">
      <c r="A4" s="154"/>
      <c r="B4" s="154"/>
      <c r="C4" s="155" t="s">
        <v>54</v>
      </c>
      <c r="D4" s="155"/>
      <c r="E4" s="155"/>
      <c r="F4" s="155"/>
      <c r="G4" s="155" t="s">
        <v>55</v>
      </c>
      <c r="H4" s="155"/>
      <c r="I4" s="155"/>
      <c r="J4" s="155"/>
      <c r="K4" s="155" t="s">
        <v>56</v>
      </c>
      <c r="L4" s="155"/>
      <c r="M4" s="155"/>
      <c r="N4" s="155"/>
    </row>
    <row r="5" spans="1:14" s="101" customFormat="1" ht="18" customHeight="1">
      <c r="A5" s="154"/>
      <c r="B5" s="154"/>
      <c r="C5" s="155" t="s">
        <v>13</v>
      </c>
      <c r="D5" s="155" t="s">
        <v>40</v>
      </c>
      <c r="E5" s="155" t="s">
        <v>30</v>
      </c>
      <c r="F5" s="155" t="s">
        <v>57</v>
      </c>
      <c r="G5" s="155" t="s">
        <v>13</v>
      </c>
      <c r="H5" s="155" t="s">
        <v>40</v>
      </c>
      <c r="I5" s="155" t="s">
        <v>30</v>
      </c>
      <c r="J5" s="155" t="s">
        <v>57</v>
      </c>
      <c r="K5" s="155" t="s">
        <v>13</v>
      </c>
      <c r="L5" s="155" t="s">
        <v>40</v>
      </c>
      <c r="M5" s="155" t="s">
        <v>30</v>
      </c>
      <c r="N5" s="155" t="s">
        <v>57</v>
      </c>
    </row>
    <row r="6" spans="1:14" s="101" customFormat="1" ht="24" customHeight="1">
      <c r="A6" s="154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s="101" customFormat="1" ht="25.5" customHeight="1">
      <c r="A7" s="100"/>
      <c r="B7" s="100" t="s">
        <v>17</v>
      </c>
      <c r="C7" s="100">
        <f>C8+C13</f>
        <v>494000</v>
      </c>
      <c r="D7" s="100">
        <f aca="true" t="shared" si="0" ref="D7:M7">D8+D13</f>
        <v>384883</v>
      </c>
      <c r="E7" s="100">
        <f t="shared" si="0"/>
        <v>330137</v>
      </c>
      <c r="F7" s="108">
        <f>E7/C7*100</f>
        <v>66.82935222672064</v>
      </c>
      <c r="G7" s="100">
        <f t="shared" si="0"/>
        <v>45000</v>
      </c>
      <c r="H7" s="100">
        <f t="shared" si="0"/>
        <v>32908</v>
      </c>
      <c r="I7" s="100">
        <f t="shared" si="0"/>
        <v>29907</v>
      </c>
      <c r="J7" s="108">
        <f>I7/G7*100</f>
        <v>66.46</v>
      </c>
      <c r="K7" s="100">
        <f>K8+K13</f>
        <v>335800</v>
      </c>
      <c r="L7" s="100">
        <f t="shared" si="0"/>
        <v>238674</v>
      </c>
      <c r="M7" s="100">
        <f t="shared" si="0"/>
        <v>195297</v>
      </c>
      <c r="N7" s="108">
        <f>M7/K7*100</f>
        <v>58.15872543180465</v>
      </c>
    </row>
    <row r="8" spans="1:14" s="112" customFormat="1" ht="25.5" customHeight="1">
      <c r="A8" s="109" t="s">
        <v>11</v>
      </c>
      <c r="B8" s="110" t="s">
        <v>0</v>
      </c>
      <c r="C8" s="100">
        <f>SUM(C9:C12)</f>
        <v>26700</v>
      </c>
      <c r="D8" s="100">
        <f>SUM(D9:D12)</f>
        <v>19858</v>
      </c>
      <c r="E8" s="100">
        <f>SUM(E9:E12)</f>
        <v>20960</v>
      </c>
      <c r="F8" s="108">
        <f>E8/C8*100</f>
        <v>78.50187265917603</v>
      </c>
      <c r="G8" s="100">
        <f>SUM(G9:G12)</f>
        <v>13400</v>
      </c>
      <c r="H8" s="100">
        <f>SUM(H9:H12)</f>
        <v>11066</v>
      </c>
      <c r="I8" s="100">
        <f>SUM(I9:I12)</f>
        <v>12155</v>
      </c>
      <c r="J8" s="108">
        <f>I8/G8*100</f>
        <v>90.7089552238806</v>
      </c>
      <c r="K8" s="100">
        <f>SUM(K9:K12)</f>
        <v>12600</v>
      </c>
      <c r="L8" s="100">
        <f>SUM(L9:L12)</f>
        <v>8517</v>
      </c>
      <c r="M8" s="100">
        <f>SUM(M9:M12)</f>
        <v>9032</v>
      </c>
      <c r="N8" s="108">
        <f>M8/K8*100</f>
        <v>71.68253968253968</v>
      </c>
    </row>
    <row r="9" spans="1:14" ht="25.5" customHeight="1">
      <c r="A9" s="103">
        <v>1</v>
      </c>
      <c r="B9" s="104" t="s">
        <v>1</v>
      </c>
      <c r="C9" s="103">
        <v>20000</v>
      </c>
      <c r="D9" s="103">
        <v>15189</v>
      </c>
      <c r="E9" s="103">
        <v>16280</v>
      </c>
      <c r="F9" s="111">
        <v>81.39999999999999</v>
      </c>
      <c r="G9" s="103">
        <v>11300</v>
      </c>
      <c r="H9" s="103">
        <v>9513</v>
      </c>
      <c r="I9" s="103">
        <v>10386</v>
      </c>
      <c r="J9" s="111">
        <v>91.91150442477876</v>
      </c>
      <c r="K9" s="103">
        <v>8500</v>
      </c>
      <c r="L9" s="103">
        <v>5676</v>
      </c>
      <c r="M9" s="103">
        <v>5894</v>
      </c>
      <c r="N9" s="111">
        <v>69.34117647058824</v>
      </c>
    </row>
    <row r="10" spans="1:14" ht="25.5" customHeight="1">
      <c r="A10" s="103">
        <v>2</v>
      </c>
      <c r="B10" s="104" t="s">
        <v>68</v>
      </c>
      <c r="C10" s="103">
        <v>1600</v>
      </c>
      <c r="D10" s="103">
        <v>1168</v>
      </c>
      <c r="E10" s="103">
        <v>1117</v>
      </c>
      <c r="F10" s="111">
        <v>69.8125</v>
      </c>
      <c r="G10" s="103">
        <v>1000</v>
      </c>
      <c r="H10" s="103">
        <v>831</v>
      </c>
      <c r="I10" s="103">
        <v>750</v>
      </c>
      <c r="J10" s="111">
        <v>75</v>
      </c>
      <c r="K10" s="103">
        <v>500</v>
      </c>
      <c r="L10" s="103">
        <v>324</v>
      </c>
      <c r="M10" s="103">
        <v>750</v>
      </c>
      <c r="N10" s="111">
        <v>150</v>
      </c>
    </row>
    <row r="11" spans="1:14" ht="25.5" customHeight="1">
      <c r="A11" s="103">
        <v>3</v>
      </c>
      <c r="B11" s="104" t="s">
        <v>3</v>
      </c>
      <c r="C11" s="103">
        <v>1500</v>
      </c>
      <c r="D11" s="103">
        <v>914</v>
      </c>
      <c r="E11" s="103">
        <v>1125</v>
      </c>
      <c r="F11" s="111">
        <v>75</v>
      </c>
      <c r="G11" s="103">
        <v>1100</v>
      </c>
      <c r="H11" s="103">
        <v>722</v>
      </c>
      <c r="I11" s="103">
        <v>1019</v>
      </c>
      <c r="J11" s="111">
        <v>92.63636363636364</v>
      </c>
      <c r="K11" s="103">
        <v>100</v>
      </c>
      <c r="L11" s="103">
        <v>62</v>
      </c>
      <c r="M11" s="103">
        <v>20</v>
      </c>
      <c r="N11" s="111">
        <v>20</v>
      </c>
    </row>
    <row r="12" spans="1:14" ht="25.5" customHeight="1">
      <c r="A12" s="103">
        <v>4</v>
      </c>
      <c r="B12" s="104" t="s">
        <v>58</v>
      </c>
      <c r="C12" s="103">
        <v>3600</v>
      </c>
      <c r="D12" s="103">
        <v>2587</v>
      </c>
      <c r="E12" s="103">
        <v>2438</v>
      </c>
      <c r="F12" s="111">
        <v>67.72222222222221</v>
      </c>
      <c r="G12" s="103">
        <v>0</v>
      </c>
      <c r="H12" s="103"/>
      <c r="I12" s="103"/>
      <c r="J12" s="111" t="e">
        <v>#DIV/0!</v>
      </c>
      <c r="K12" s="103">
        <v>3500</v>
      </c>
      <c r="L12" s="103">
        <v>2455</v>
      </c>
      <c r="M12" s="103">
        <v>2368</v>
      </c>
      <c r="N12" s="111">
        <v>67.65714285714286</v>
      </c>
    </row>
    <row r="13" spans="1:14" s="112" customFormat="1" ht="25.5" customHeight="1">
      <c r="A13" s="109" t="s">
        <v>12</v>
      </c>
      <c r="B13" s="110" t="s">
        <v>4</v>
      </c>
      <c r="C13" s="100">
        <f>SUM(C14:C21)</f>
        <v>467300</v>
      </c>
      <c r="D13" s="100">
        <f>SUM(D14:D21)</f>
        <v>365025</v>
      </c>
      <c r="E13" s="100">
        <f>SUM(E14:E21)</f>
        <v>309177</v>
      </c>
      <c r="F13" s="108">
        <f>E13/C13*100</f>
        <v>66.16242242670661</v>
      </c>
      <c r="G13" s="100">
        <f>SUM(G14:G21)</f>
        <v>31600</v>
      </c>
      <c r="H13" s="100">
        <f>SUM(H14:H21)</f>
        <v>21842</v>
      </c>
      <c r="I13" s="100">
        <f>SUM(I14:I21)</f>
        <v>17752</v>
      </c>
      <c r="J13" s="108">
        <f>I13/G13*100</f>
        <v>56.17721518987342</v>
      </c>
      <c r="K13" s="100">
        <f>SUM(K14:K21)</f>
        <v>323200</v>
      </c>
      <c r="L13" s="100">
        <f>SUM(L14:L21)</f>
        <v>230157</v>
      </c>
      <c r="M13" s="100">
        <f>SUM(M14:M21)</f>
        <v>186265</v>
      </c>
      <c r="N13" s="108">
        <f>M13/K13*100</f>
        <v>57.631497524752476</v>
      </c>
    </row>
    <row r="14" spans="1:14" ht="25.5" customHeight="1">
      <c r="A14" s="103">
        <v>1</v>
      </c>
      <c r="B14" s="104" t="s">
        <v>5</v>
      </c>
      <c r="C14" s="103">
        <v>50000</v>
      </c>
      <c r="D14" s="103">
        <v>40274</v>
      </c>
      <c r="E14" s="103">
        <v>36311</v>
      </c>
      <c r="F14" s="111">
        <v>72.622</v>
      </c>
      <c r="G14" s="103">
        <v>4000</v>
      </c>
      <c r="H14" s="103">
        <v>2975</v>
      </c>
      <c r="I14" s="103">
        <v>2604</v>
      </c>
      <c r="J14" s="111">
        <v>65.10000000000001</v>
      </c>
      <c r="K14" s="103">
        <v>45000</v>
      </c>
      <c r="L14" s="103">
        <v>36636</v>
      </c>
      <c r="M14" s="103">
        <v>33707</v>
      </c>
      <c r="N14" s="111">
        <v>74.90444444444444</v>
      </c>
    </row>
    <row r="15" spans="1:14" ht="25.5" customHeight="1">
      <c r="A15" s="103">
        <v>2</v>
      </c>
      <c r="B15" s="104" t="s">
        <v>6</v>
      </c>
      <c r="C15" s="103">
        <v>74000</v>
      </c>
      <c r="D15" s="103">
        <v>56078</v>
      </c>
      <c r="E15" s="103">
        <v>49681</v>
      </c>
      <c r="F15" s="111">
        <v>67.13648648648649</v>
      </c>
      <c r="G15" s="103">
        <v>4800</v>
      </c>
      <c r="H15" s="103">
        <v>4369</v>
      </c>
      <c r="I15" s="103">
        <v>3828</v>
      </c>
      <c r="J15" s="111">
        <v>79.75</v>
      </c>
      <c r="K15" s="103">
        <v>64000</v>
      </c>
      <c r="L15" s="103">
        <v>51234</v>
      </c>
      <c r="M15" s="103">
        <v>44030</v>
      </c>
      <c r="N15" s="111">
        <v>68.796875</v>
      </c>
    </row>
    <row r="16" spans="1:14" ht="25.5" customHeight="1">
      <c r="A16" s="103">
        <v>3</v>
      </c>
      <c r="B16" s="104" t="s">
        <v>7</v>
      </c>
      <c r="C16" s="103">
        <v>90000</v>
      </c>
      <c r="D16" s="103">
        <v>96186</v>
      </c>
      <c r="E16" s="103">
        <v>82500</v>
      </c>
      <c r="F16" s="111">
        <v>91.66666666666666</v>
      </c>
      <c r="G16" s="103">
        <v>3900</v>
      </c>
      <c r="H16" s="103">
        <v>3596</v>
      </c>
      <c r="I16" s="103">
        <v>2795</v>
      </c>
      <c r="J16" s="111">
        <v>71.66666666666667</v>
      </c>
      <c r="K16" s="103">
        <v>40000</v>
      </c>
      <c r="L16" s="103">
        <v>30963</v>
      </c>
      <c r="M16" s="103">
        <v>31600</v>
      </c>
      <c r="N16" s="111">
        <v>79</v>
      </c>
    </row>
    <row r="17" spans="1:14" ht="25.5" customHeight="1">
      <c r="A17" s="103">
        <v>4</v>
      </c>
      <c r="B17" s="104" t="s">
        <v>8</v>
      </c>
      <c r="C17" s="103">
        <v>89000</v>
      </c>
      <c r="D17" s="103">
        <v>78896</v>
      </c>
      <c r="E17" s="103">
        <v>76500</v>
      </c>
      <c r="F17" s="111">
        <v>85.95505617977528</v>
      </c>
      <c r="G17" s="103">
        <v>3800</v>
      </c>
      <c r="H17" s="103">
        <v>2689</v>
      </c>
      <c r="I17" s="103">
        <v>2948</v>
      </c>
      <c r="J17" s="111">
        <v>77.57894736842104</v>
      </c>
      <c r="K17" s="103">
        <v>43000</v>
      </c>
      <c r="L17" s="103">
        <v>32874</v>
      </c>
      <c r="M17" s="103">
        <v>32332</v>
      </c>
      <c r="N17" s="111">
        <v>75.1906976744186</v>
      </c>
    </row>
    <row r="18" spans="1:14" ht="25.5" customHeight="1">
      <c r="A18" s="103">
        <v>5</v>
      </c>
      <c r="B18" s="104" t="s">
        <v>9</v>
      </c>
      <c r="C18" s="104">
        <v>75000</v>
      </c>
      <c r="D18" s="103">
        <v>41117</v>
      </c>
      <c r="E18" s="103">
        <v>23207</v>
      </c>
      <c r="F18" s="111">
        <v>30.942666666666668</v>
      </c>
      <c r="G18" s="103">
        <v>8000</v>
      </c>
      <c r="H18" s="103">
        <v>4416</v>
      </c>
      <c r="I18" s="103">
        <v>3670</v>
      </c>
      <c r="J18" s="111">
        <v>45.875</v>
      </c>
      <c r="K18" s="103">
        <v>60000</v>
      </c>
      <c r="L18" s="103">
        <v>35813</v>
      </c>
      <c r="M18" s="103">
        <v>17077</v>
      </c>
      <c r="N18" s="111">
        <v>28.46166666666667</v>
      </c>
    </row>
    <row r="19" spans="1:14" ht="25.5" customHeight="1">
      <c r="A19" s="103">
        <v>6</v>
      </c>
      <c r="B19" s="104" t="s">
        <v>10</v>
      </c>
      <c r="C19" s="105">
        <v>59000</v>
      </c>
      <c r="D19" s="105">
        <v>28395</v>
      </c>
      <c r="E19" s="105">
        <v>19378</v>
      </c>
      <c r="F19" s="111">
        <v>32.84406779661017</v>
      </c>
      <c r="G19" s="105">
        <v>4800</v>
      </c>
      <c r="H19" s="134">
        <v>2547</v>
      </c>
      <c r="I19" s="134">
        <v>889</v>
      </c>
      <c r="J19" s="111">
        <v>18.520833333333332</v>
      </c>
      <c r="K19" s="105">
        <v>45000</v>
      </c>
      <c r="L19" s="105">
        <v>20469</v>
      </c>
      <c r="M19" s="105">
        <v>7619</v>
      </c>
      <c r="N19" s="111">
        <v>16.93111111111111</v>
      </c>
    </row>
    <row r="20" spans="1:14" ht="25.5" customHeight="1">
      <c r="A20" s="103">
        <v>7</v>
      </c>
      <c r="B20" s="104" t="s">
        <v>67</v>
      </c>
      <c r="C20" s="103">
        <v>2300</v>
      </c>
      <c r="D20" s="103">
        <v>1005</v>
      </c>
      <c r="E20" s="103">
        <v>1402</v>
      </c>
      <c r="F20" s="111">
        <v>60.95652173913043</v>
      </c>
      <c r="G20" s="106">
        <v>500</v>
      </c>
      <c r="H20" s="103">
        <v>13</v>
      </c>
      <c r="I20" s="103">
        <v>179</v>
      </c>
      <c r="J20" s="111">
        <v>35.8</v>
      </c>
      <c r="K20" s="106">
        <v>1200</v>
      </c>
      <c r="L20" s="103">
        <v>467</v>
      </c>
      <c r="M20" s="103">
        <v>595</v>
      </c>
      <c r="N20" s="111">
        <v>49.583333333333336</v>
      </c>
    </row>
    <row r="21" spans="1:16" ht="25.5" customHeight="1">
      <c r="A21" s="103">
        <v>8</v>
      </c>
      <c r="B21" s="104" t="s">
        <v>15</v>
      </c>
      <c r="C21" s="105">
        <v>28000</v>
      </c>
      <c r="D21" s="103">
        <v>23074</v>
      </c>
      <c r="E21" s="103">
        <v>20198</v>
      </c>
      <c r="F21" s="111">
        <v>72.13571428571429</v>
      </c>
      <c r="G21" s="105">
        <v>1800</v>
      </c>
      <c r="H21" s="103">
        <v>1237</v>
      </c>
      <c r="I21" s="103">
        <v>839</v>
      </c>
      <c r="J21" s="111">
        <v>46.61111111111111</v>
      </c>
      <c r="K21" s="105">
        <v>25000</v>
      </c>
      <c r="L21" s="103">
        <v>21701</v>
      </c>
      <c r="M21" s="103">
        <v>19305</v>
      </c>
      <c r="N21" s="111">
        <v>77.22</v>
      </c>
      <c r="P21" s="113"/>
    </row>
    <row r="22" spans="3:10" ht="18" customHeight="1">
      <c r="C22" s="117"/>
      <c r="D22" s="118"/>
      <c r="G22" s="156"/>
      <c r="H22" s="156"/>
      <c r="I22" s="156"/>
      <c r="J22" s="156"/>
    </row>
    <row r="23" spans="3:10" ht="18" customHeight="1">
      <c r="C23" s="119"/>
      <c r="D23" s="116"/>
      <c r="E23" s="116"/>
      <c r="F23" s="116"/>
      <c r="G23" s="157"/>
      <c r="H23" s="157"/>
      <c r="I23" s="157"/>
      <c r="J23" s="157"/>
    </row>
  </sheetData>
  <sheetProtection/>
  <mergeCells count="22">
    <mergeCell ref="G23:J23"/>
    <mergeCell ref="L5:L6"/>
    <mergeCell ref="M5:M6"/>
    <mergeCell ref="N5:N6"/>
    <mergeCell ref="C3:N3"/>
    <mergeCell ref="K4:N4"/>
    <mergeCell ref="E5:E6"/>
    <mergeCell ref="F5:F6"/>
    <mergeCell ref="G5:G6"/>
    <mergeCell ref="G22:J22"/>
    <mergeCell ref="I5:I6"/>
    <mergeCell ref="J5:J6"/>
    <mergeCell ref="A1:B1"/>
    <mergeCell ref="A2:N2"/>
    <mergeCell ref="A3:A6"/>
    <mergeCell ref="B3:B6"/>
    <mergeCell ref="C4:F4"/>
    <mergeCell ref="G4:J4"/>
    <mergeCell ref="C5:C6"/>
    <mergeCell ref="D5:D6"/>
    <mergeCell ref="H5:H6"/>
    <mergeCell ref="K5:K6"/>
  </mergeCells>
  <printOptions/>
  <pageMargins left="0.2" right="0.2" top="0.39" bottom="0.33" header="0.31496062992125984" footer="0.31496062992125984"/>
  <pageSetup horizontalDpi="600" verticalDpi="600" orientation="landscape" r:id="rId1"/>
  <ignoredErrors>
    <ignoredError sqref="J7:J8 F13 F7:F8" formula="1"/>
    <ignoredError sqref="J13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421875" style="102" customWidth="1"/>
    <col min="2" max="2" width="20.00390625" style="102" customWidth="1"/>
    <col min="3" max="3" width="9.28125" style="102" customWidth="1"/>
    <col min="4" max="4" width="9.8515625" style="102" customWidth="1"/>
    <col min="5" max="7" width="9.28125" style="102" customWidth="1"/>
    <col min="8" max="8" width="9.421875" style="102" customWidth="1"/>
    <col min="9" max="9" width="9.8515625" style="102" customWidth="1"/>
    <col min="10" max="10" width="8.421875" style="102" customWidth="1"/>
    <col min="11" max="11" width="9.8515625" style="102" customWidth="1"/>
    <col min="12" max="12" width="9.140625" style="102" customWidth="1"/>
    <col min="13" max="14" width="9.8515625" style="102" customWidth="1"/>
    <col min="15" max="15" width="9.7109375" style="102" customWidth="1"/>
    <col min="16" max="16" width="13.00390625" style="102" customWidth="1"/>
    <col min="17" max="17" width="11.57421875" style="102" customWidth="1"/>
    <col min="18" max="16384" width="9.140625" style="102" customWidth="1"/>
  </cols>
  <sheetData>
    <row r="1" spans="1:2" ht="21.75" customHeight="1">
      <c r="A1" s="153" t="s">
        <v>71</v>
      </c>
      <c r="B1" s="153"/>
    </row>
    <row r="2" spans="1:14" ht="19.5" customHeight="1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101" customFormat="1" ht="27" customHeight="1">
      <c r="A3" s="154" t="s">
        <v>32</v>
      </c>
      <c r="B3" s="154" t="s">
        <v>33</v>
      </c>
      <c r="C3" s="154" t="s">
        <v>59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101" customFormat="1" ht="30" customHeight="1">
      <c r="A4" s="154"/>
      <c r="B4" s="154"/>
      <c r="C4" s="155" t="s">
        <v>60</v>
      </c>
      <c r="D4" s="155"/>
      <c r="E4" s="155"/>
      <c r="F4" s="155"/>
      <c r="G4" s="155" t="s">
        <v>61</v>
      </c>
      <c r="H4" s="155"/>
      <c r="I4" s="155"/>
      <c r="J4" s="155"/>
      <c r="K4" s="155" t="s">
        <v>62</v>
      </c>
      <c r="L4" s="155"/>
      <c r="M4" s="155"/>
      <c r="N4" s="155"/>
    </row>
    <row r="5" spans="1:14" s="101" customFormat="1" ht="14.25" customHeight="1">
      <c r="A5" s="154"/>
      <c r="B5" s="154"/>
      <c r="C5" s="155" t="s">
        <v>13</v>
      </c>
      <c r="D5" s="155" t="s">
        <v>40</v>
      </c>
      <c r="E5" s="155" t="s">
        <v>30</v>
      </c>
      <c r="F5" s="155" t="s">
        <v>57</v>
      </c>
      <c r="G5" s="155" t="s">
        <v>13</v>
      </c>
      <c r="H5" s="155" t="s">
        <v>40</v>
      </c>
      <c r="I5" s="155" t="s">
        <v>30</v>
      </c>
      <c r="J5" s="155" t="s">
        <v>57</v>
      </c>
      <c r="K5" s="155" t="s">
        <v>13</v>
      </c>
      <c r="L5" s="155" t="s">
        <v>40</v>
      </c>
      <c r="M5" s="155" t="s">
        <v>30</v>
      </c>
      <c r="N5" s="155" t="s">
        <v>57</v>
      </c>
    </row>
    <row r="6" spans="1:14" s="101" customFormat="1" ht="32.25" customHeight="1">
      <c r="A6" s="154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8" s="101" customFormat="1" ht="27" customHeight="1">
      <c r="A7" s="100"/>
      <c r="B7" s="100" t="s">
        <v>17</v>
      </c>
      <c r="C7" s="100">
        <f>C8+C13</f>
        <v>118300</v>
      </c>
      <c r="D7" s="100">
        <f aca="true" t="shared" si="0" ref="D7:M7">D8+D13</f>
        <v>99628</v>
      </c>
      <c r="E7" s="100">
        <f t="shared" si="0"/>
        <v>107543</v>
      </c>
      <c r="F7" s="108">
        <f>E7/C7*100</f>
        <v>90.9070160608622</v>
      </c>
      <c r="G7" s="100">
        <f t="shared" si="0"/>
        <v>15610</v>
      </c>
      <c r="H7" s="100">
        <f t="shared" si="0"/>
        <v>14280</v>
      </c>
      <c r="I7" s="100">
        <f t="shared" si="0"/>
        <v>16279</v>
      </c>
      <c r="J7" s="100">
        <f>I7/G7%</f>
        <v>104.28571428571429</v>
      </c>
      <c r="K7" s="100">
        <f>K8+K13</f>
        <v>80510</v>
      </c>
      <c r="L7" s="100">
        <f>L8+L13</f>
        <v>69753</v>
      </c>
      <c r="M7" s="100">
        <f t="shared" si="0"/>
        <v>68406</v>
      </c>
      <c r="N7" s="108">
        <f>M7/K7*100</f>
        <v>84.96584275245311</v>
      </c>
      <c r="O7" s="120"/>
      <c r="P7" s="120"/>
      <c r="Q7" s="120"/>
      <c r="R7" s="120"/>
    </row>
    <row r="8" spans="1:16" s="112" customFormat="1" ht="27" customHeight="1">
      <c r="A8" s="109" t="s">
        <v>11</v>
      </c>
      <c r="B8" s="110" t="s">
        <v>0</v>
      </c>
      <c r="C8" s="100">
        <f>SUM(C9:C12)</f>
        <v>11700</v>
      </c>
      <c r="D8" s="100">
        <f>SUM(D9:D11)</f>
        <v>10574</v>
      </c>
      <c r="E8" s="100">
        <f>SUM(E9:E12)</f>
        <v>14035</v>
      </c>
      <c r="F8" s="108">
        <f>E8/C8*100</f>
        <v>119.95726495726495</v>
      </c>
      <c r="G8" s="100">
        <f aca="true" t="shared" si="1" ref="G8:M8">SUM(G9:G12)</f>
        <v>4710</v>
      </c>
      <c r="H8" s="100">
        <f t="shared" si="1"/>
        <v>4814</v>
      </c>
      <c r="I8" s="100">
        <f t="shared" si="1"/>
        <v>5360</v>
      </c>
      <c r="J8" s="100">
        <f>I8/G8%</f>
        <v>113.8004246284501</v>
      </c>
      <c r="K8" s="100">
        <f t="shared" si="1"/>
        <v>6710</v>
      </c>
      <c r="L8" s="100">
        <f t="shared" si="1"/>
        <v>6643</v>
      </c>
      <c r="M8" s="100">
        <f t="shared" si="1"/>
        <v>8632</v>
      </c>
      <c r="N8" s="108">
        <f>M8/K8*100</f>
        <v>128.64381520119227</v>
      </c>
      <c r="P8" s="121"/>
    </row>
    <row r="9" spans="1:16" ht="27" customHeight="1">
      <c r="A9" s="103">
        <v>1</v>
      </c>
      <c r="B9" s="104" t="s">
        <v>1</v>
      </c>
      <c r="C9" s="103">
        <v>11050</v>
      </c>
      <c r="D9" s="135">
        <v>10190</v>
      </c>
      <c r="E9" s="103">
        <v>13482</v>
      </c>
      <c r="F9" s="111">
        <f>E9/C9*100</f>
        <v>122.00904977375566</v>
      </c>
      <c r="G9" s="103">
        <v>4500</v>
      </c>
      <c r="H9" s="103">
        <v>4058</v>
      </c>
      <c r="I9" s="103">
        <v>5190</v>
      </c>
      <c r="J9" s="111">
        <f>I9/G9*100</f>
        <v>115.33333333333333</v>
      </c>
      <c r="K9" s="103">
        <v>6400</v>
      </c>
      <c r="L9" s="103">
        <v>6132</v>
      </c>
      <c r="M9" s="103">
        <v>8292</v>
      </c>
      <c r="N9" s="111">
        <f>M9/K9*100</f>
        <v>129.5625</v>
      </c>
      <c r="O9" s="122"/>
      <c r="P9" s="122"/>
    </row>
    <row r="10" spans="1:14" ht="27" customHeight="1">
      <c r="A10" s="103">
        <v>2</v>
      </c>
      <c r="B10" s="104" t="s">
        <v>68</v>
      </c>
      <c r="C10" s="103">
        <v>300</v>
      </c>
      <c r="D10" s="103">
        <v>358</v>
      </c>
      <c r="E10" s="103">
        <v>228</v>
      </c>
      <c r="F10" s="111">
        <v>76</v>
      </c>
      <c r="G10" s="103">
        <v>200</v>
      </c>
      <c r="H10" s="103">
        <v>750</v>
      </c>
      <c r="I10" s="103">
        <v>151</v>
      </c>
      <c r="J10" s="111">
        <v>75.5</v>
      </c>
      <c r="K10" s="103">
        <v>50</v>
      </c>
      <c r="L10" s="103">
        <v>214</v>
      </c>
      <c r="M10" s="103">
        <v>75</v>
      </c>
      <c r="N10" s="111">
        <v>150</v>
      </c>
    </row>
    <row r="11" spans="1:15" ht="27" customHeight="1">
      <c r="A11" s="103">
        <v>3</v>
      </c>
      <c r="B11" s="104" t="s">
        <v>3</v>
      </c>
      <c r="C11" s="103">
        <v>50</v>
      </c>
      <c r="D11" s="103">
        <v>26</v>
      </c>
      <c r="E11" s="103">
        <v>25</v>
      </c>
      <c r="F11" s="111">
        <v>50</v>
      </c>
      <c r="G11" s="103">
        <v>10</v>
      </c>
      <c r="H11" s="103">
        <v>6</v>
      </c>
      <c r="I11" s="103">
        <v>19</v>
      </c>
      <c r="J11" s="111">
        <v>190</v>
      </c>
      <c r="K11" s="103">
        <v>10</v>
      </c>
      <c r="L11" s="103">
        <v>19</v>
      </c>
      <c r="M11" s="103">
        <v>5</v>
      </c>
      <c r="N11" s="111">
        <v>50</v>
      </c>
      <c r="O11" s="122"/>
    </row>
    <row r="12" spans="1:15" ht="27" customHeight="1">
      <c r="A12" s="103">
        <v>4</v>
      </c>
      <c r="B12" s="104" t="s">
        <v>58</v>
      </c>
      <c r="C12" s="103">
        <v>300</v>
      </c>
      <c r="D12" s="103">
        <v>361</v>
      </c>
      <c r="E12" s="103">
        <v>300</v>
      </c>
      <c r="F12" s="111">
        <v>100</v>
      </c>
      <c r="G12" s="103"/>
      <c r="H12" s="103"/>
      <c r="I12" s="103"/>
      <c r="J12" s="111"/>
      <c r="K12" s="103">
        <v>250</v>
      </c>
      <c r="L12" s="103">
        <v>278</v>
      </c>
      <c r="M12" s="103">
        <v>260</v>
      </c>
      <c r="N12" s="111">
        <v>104</v>
      </c>
      <c r="O12" s="122"/>
    </row>
    <row r="13" spans="1:14" s="112" customFormat="1" ht="27" customHeight="1">
      <c r="A13" s="109" t="s">
        <v>12</v>
      </c>
      <c r="B13" s="110" t="s">
        <v>4</v>
      </c>
      <c r="C13" s="100">
        <f aca="true" t="shared" si="2" ref="C13:M13">SUM(C14:C21)</f>
        <v>106600</v>
      </c>
      <c r="D13" s="100">
        <f t="shared" si="2"/>
        <v>89054</v>
      </c>
      <c r="E13" s="100">
        <f t="shared" si="2"/>
        <v>93508</v>
      </c>
      <c r="F13" s="100">
        <f t="shared" si="2"/>
        <v>681.141968024901</v>
      </c>
      <c r="G13" s="100">
        <f t="shared" si="2"/>
        <v>10900</v>
      </c>
      <c r="H13" s="100">
        <f t="shared" si="2"/>
        <v>9466</v>
      </c>
      <c r="I13" s="100">
        <f t="shared" si="2"/>
        <v>10919</v>
      </c>
      <c r="J13" s="100">
        <f t="shared" si="2"/>
        <v>2333.9396358543418</v>
      </c>
      <c r="K13" s="100">
        <f t="shared" si="2"/>
        <v>73800</v>
      </c>
      <c r="L13" s="100">
        <f t="shared" si="2"/>
        <v>63110</v>
      </c>
      <c r="M13" s="100">
        <f t="shared" si="2"/>
        <v>59774</v>
      </c>
      <c r="N13" s="108">
        <f>M13/K13*100</f>
        <v>80.99457994579946</v>
      </c>
    </row>
    <row r="14" spans="1:14" ht="27" customHeight="1">
      <c r="A14" s="103">
        <v>1</v>
      </c>
      <c r="B14" s="104" t="s">
        <v>5</v>
      </c>
      <c r="C14" s="103">
        <v>10500</v>
      </c>
      <c r="D14" s="103">
        <v>8827</v>
      </c>
      <c r="E14" s="103">
        <v>8473</v>
      </c>
      <c r="F14" s="111">
        <v>80.6952380952381</v>
      </c>
      <c r="G14" s="103">
        <v>1500</v>
      </c>
      <c r="H14" s="103">
        <v>1137</v>
      </c>
      <c r="I14" s="103">
        <v>1338</v>
      </c>
      <c r="J14" s="111">
        <v>89.2</v>
      </c>
      <c r="K14" s="103">
        <v>8000</v>
      </c>
      <c r="L14" s="103">
        <v>7691</v>
      </c>
      <c r="M14" s="103">
        <v>7078</v>
      </c>
      <c r="N14" s="111">
        <v>88.47500000000001</v>
      </c>
    </row>
    <row r="15" spans="1:14" ht="27" customHeight="1">
      <c r="A15" s="103">
        <v>2</v>
      </c>
      <c r="B15" s="104" t="s">
        <v>6</v>
      </c>
      <c r="C15" s="103">
        <v>17500</v>
      </c>
      <c r="D15" s="103">
        <v>15238</v>
      </c>
      <c r="E15" s="103">
        <v>15718</v>
      </c>
      <c r="F15" s="111">
        <v>89.81714285714287</v>
      </c>
      <c r="G15" s="103">
        <v>1700</v>
      </c>
      <c r="H15" s="103">
        <v>1618</v>
      </c>
      <c r="I15" s="103">
        <v>2014</v>
      </c>
      <c r="J15" s="111">
        <v>118.47058823529413</v>
      </c>
      <c r="K15" s="103">
        <v>15000</v>
      </c>
      <c r="L15" s="103">
        <v>13342</v>
      </c>
      <c r="M15" s="103">
        <v>12981</v>
      </c>
      <c r="N15" s="111">
        <v>86.53999999999999</v>
      </c>
    </row>
    <row r="16" spans="1:14" ht="27" customHeight="1">
      <c r="A16" s="103">
        <v>3</v>
      </c>
      <c r="B16" s="104" t="s">
        <v>7</v>
      </c>
      <c r="C16" s="103">
        <v>19000</v>
      </c>
      <c r="D16" s="103">
        <v>16207</v>
      </c>
      <c r="E16" s="103">
        <v>15750</v>
      </c>
      <c r="F16" s="111">
        <v>82.89473684210526</v>
      </c>
      <c r="G16" s="103">
        <v>1900</v>
      </c>
      <c r="H16" s="103">
        <v>1704</v>
      </c>
      <c r="I16" s="103">
        <v>1600</v>
      </c>
      <c r="J16" s="111">
        <v>1674</v>
      </c>
      <c r="K16" s="103">
        <v>11000</v>
      </c>
      <c r="L16" s="103">
        <v>10193</v>
      </c>
      <c r="M16" s="103">
        <v>9523</v>
      </c>
      <c r="N16" s="111">
        <v>86.57272727272726</v>
      </c>
    </row>
    <row r="17" spans="1:14" ht="27" customHeight="1">
      <c r="A17" s="103">
        <v>4</v>
      </c>
      <c r="B17" s="104" t="s">
        <v>8</v>
      </c>
      <c r="C17" s="103">
        <v>20000</v>
      </c>
      <c r="D17" s="103">
        <v>20084</v>
      </c>
      <c r="E17" s="103">
        <v>23100</v>
      </c>
      <c r="F17" s="111">
        <v>115.5</v>
      </c>
      <c r="G17" s="103">
        <v>1400</v>
      </c>
      <c r="H17" s="103">
        <v>1212</v>
      </c>
      <c r="I17" s="103">
        <v>1789</v>
      </c>
      <c r="J17" s="111">
        <v>127.78571428571428</v>
      </c>
      <c r="K17" s="103">
        <v>11000</v>
      </c>
      <c r="L17" s="103">
        <v>9206</v>
      </c>
      <c r="M17" s="103">
        <v>9748</v>
      </c>
      <c r="N17" s="111">
        <v>88.61818181818182</v>
      </c>
    </row>
    <row r="18" spans="1:14" ht="27" customHeight="1">
      <c r="A18" s="103">
        <v>5</v>
      </c>
      <c r="B18" s="104" t="s">
        <v>9</v>
      </c>
      <c r="C18" s="104">
        <v>16000</v>
      </c>
      <c r="D18" s="103">
        <v>11350</v>
      </c>
      <c r="E18" s="103">
        <v>10346</v>
      </c>
      <c r="F18" s="111">
        <v>64.6625</v>
      </c>
      <c r="G18" s="103">
        <v>2000</v>
      </c>
      <c r="H18" s="103">
        <v>1703</v>
      </c>
      <c r="I18" s="103">
        <v>2248</v>
      </c>
      <c r="J18" s="111">
        <v>112.4</v>
      </c>
      <c r="K18" s="103">
        <v>13000</v>
      </c>
      <c r="L18" s="103">
        <v>10261</v>
      </c>
      <c r="M18" s="103">
        <v>8578</v>
      </c>
      <c r="N18" s="111">
        <v>65.98461538461538</v>
      </c>
    </row>
    <row r="19" spans="1:14" ht="27" customHeight="1">
      <c r="A19" s="103">
        <v>6</v>
      </c>
      <c r="B19" s="104" t="s">
        <v>10</v>
      </c>
      <c r="C19" s="103">
        <v>15500</v>
      </c>
      <c r="D19" s="103">
        <v>10549</v>
      </c>
      <c r="E19" s="103">
        <v>13432</v>
      </c>
      <c r="F19" s="111">
        <v>86.65806451612903</v>
      </c>
      <c r="G19" s="103">
        <v>1500</v>
      </c>
      <c r="H19" s="103">
        <v>1532</v>
      </c>
      <c r="I19" s="103">
        <v>1340</v>
      </c>
      <c r="J19" s="111">
        <v>89.33333333333333</v>
      </c>
      <c r="K19" s="103">
        <v>9500</v>
      </c>
      <c r="L19" s="103">
        <v>6986</v>
      </c>
      <c r="M19" s="103">
        <v>6650</v>
      </c>
      <c r="N19" s="111">
        <v>70</v>
      </c>
    </row>
    <row r="20" spans="1:16" ht="27" customHeight="1">
      <c r="A20" s="103">
        <v>7</v>
      </c>
      <c r="B20" s="104" t="s">
        <v>67</v>
      </c>
      <c r="C20" s="103">
        <v>2100</v>
      </c>
      <c r="D20" s="103">
        <v>1511</v>
      </c>
      <c r="E20" s="103">
        <v>1597</v>
      </c>
      <c r="F20" s="111">
        <v>76.04761904761905</v>
      </c>
      <c r="G20" s="106">
        <v>100</v>
      </c>
      <c r="H20" s="103">
        <v>1</v>
      </c>
      <c r="I20" s="103">
        <v>56</v>
      </c>
      <c r="J20" s="111">
        <v>56.00000000000001</v>
      </c>
      <c r="K20" s="106">
        <v>1300</v>
      </c>
      <c r="L20" s="103">
        <v>710</v>
      </c>
      <c r="M20" s="103">
        <v>663</v>
      </c>
      <c r="N20" s="111">
        <v>51</v>
      </c>
      <c r="O20" s="123"/>
      <c r="P20" s="123"/>
    </row>
    <row r="21" spans="1:14" ht="27" customHeight="1">
      <c r="A21" s="103">
        <v>8</v>
      </c>
      <c r="B21" s="104" t="s">
        <v>15</v>
      </c>
      <c r="C21" s="105">
        <v>6000</v>
      </c>
      <c r="D21" s="103">
        <v>5288</v>
      </c>
      <c r="E21" s="103">
        <v>5092</v>
      </c>
      <c r="F21" s="111">
        <v>84.86666666666667</v>
      </c>
      <c r="G21" s="105">
        <v>800</v>
      </c>
      <c r="H21" s="103">
        <v>559</v>
      </c>
      <c r="I21" s="103">
        <v>534</v>
      </c>
      <c r="J21" s="111">
        <v>66.75</v>
      </c>
      <c r="K21" s="105">
        <v>5000</v>
      </c>
      <c r="L21" s="103">
        <v>4721</v>
      </c>
      <c r="M21" s="103">
        <v>4553</v>
      </c>
      <c r="N21" s="111">
        <v>91.06</v>
      </c>
    </row>
  </sheetData>
  <sheetProtection/>
  <mergeCells count="20">
    <mergeCell ref="G5:G6"/>
    <mergeCell ref="C3:N3"/>
    <mergeCell ref="K4:N4"/>
    <mergeCell ref="L5:L6"/>
    <mergeCell ref="M5:M6"/>
    <mergeCell ref="N5:N6"/>
    <mergeCell ref="H5:H6"/>
    <mergeCell ref="I5:I6"/>
    <mergeCell ref="J5:J6"/>
    <mergeCell ref="K5:K6"/>
    <mergeCell ref="A1:B1"/>
    <mergeCell ref="A2:N2"/>
    <mergeCell ref="A3:A6"/>
    <mergeCell ref="B3:B6"/>
    <mergeCell ref="C4:F4"/>
    <mergeCell ref="G4:J4"/>
    <mergeCell ref="C5:C6"/>
    <mergeCell ref="D5:D6"/>
    <mergeCell ref="E5:E6"/>
    <mergeCell ref="F5:F6"/>
  </mergeCells>
  <printOptions/>
  <pageMargins left="0.2" right="0.2" top="0.32" bottom="0.41" header="0.31496062992125984" footer="0.31496062992125984"/>
  <pageSetup horizontalDpi="600" verticalDpi="600" orientation="landscape" r:id="rId1"/>
  <ignoredErrors>
    <ignoredError sqref="J7:J8" formula="1"/>
    <ignoredError sqref="J13 D8" evalError="1" formula="1"/>
    <ignoredError sqref="D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Q41"/>
  <sheetViews>
    <sheetView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7" sqref="Y7"/>
    </sheetView>
  </sheetViews>
  <sheetFormatPr defaultColWidth="9.140625" defaultRowHeight="12.75"/>
  <cols>
    <col min="1" max="1" width="4.421875" style="7" customWidth="1"/>
    <col min="2" max="2" width="19.8515625" style="7" customWidth="1"/>
    <col min="3" max="4" width="7.8515625" style="7" customWidth="1"/>
    <col min="5" max="5" width="9.00390625" style="7" customWidth="1"/>
    <col min="6" max="6" width="12.8515625" style="7" customWidth="1"/>
    <col min="7" max="7" width="11.57421875" style="7" customWidth="1"/>
    <col min="8" max="8" width="11.421875" style="4" customWidth="1"/>
    <col min="9" max="20" width="11.57421875" style="4" customWidth="1"/>
    <col min="21" max="21" width="8.421875" style="34" hidden="1" customWidth="1"/>
    <col min="22" max="22" width="9.57421875" style="7" bestFit="1" customWidth="1"/>
    <col min="23" max="23" width="11.57421875" style="7" customWidth="1"/>
    <col min="24" max="24" width="10.7109375" style="4" customWidth="1"/>
    <col min="25" max="36" width="11.57421875" style="4" customWidth="1"/>
    <col min="37" max="37" width="8.421875" style="34" hidden="1" customWidth="1"/>
    <col min="38" max="38" width="10.7109375" style="7" bestFit="1" customWidth="1"/>
    <col min="39" max="39" width="11.57421875" style="7" customWidth="1"/>
    <col min="40" max="40" width="10.7109375" style="4" customWidth="1"/>
    <col min="41" max="51" width="11.57421875" style="4" customWidth="1"/>
    <col min="52" max="52" width="11.8515625" style="4" customWidth="1"/>
    <col min="53" max="53" width="8.421875" style="34" hidden="1" customWidth="1"/>
    <col min="54" max="54" width="10.28125" style="35" customWidth="1"/>
    <col min="55" max="56" width="9.28125" style="36" hidden="1" customWidth="1"/>
    <col min="57" max="58" width="9.7109375" style="36" customWidth="1"/>
    <col min="59" max="16384" width="9.140625" style="4" customWidth="1"/>
  </cols>
  <sheetData>
    <row r="1" spans="1:58" ht="15.75">
      <c r="A1" s="170" t="s">
        <v>49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7"/>
      <c r="BE1" s="7"/>
      <c r="BF1" s="7"/>
    </row>
    <row r="2" spans="1:58" ht="33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7"/>
      <c r="BE2" s="7"/>
      <c r="BF2" s="7"/>
    </row>
    <row r="3" spans="1:58" s="19" customFormat="1" ht="23.25" customHeight="1">
      <c r="A3" s="172" t="s">
        <v>32</v>
      </c>
      <c r="B3" s="172" t="s">
        <v>33</v>
      </c>
      <c r="C3" s="173" t="s">
        <v>39</v>
      </c>
      <c r="D3" s="174"/>
      <c r="E3" s="175"/>
      <c r="F3" s="172" t="s">
        <v>35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69" t="s">
        <v>44</v>
      </c>
      <c r="BC3" s="158" t="s">
        <v>38</v>
      </c>
      <c r="BD3" s="159"/>
      <c r="BE3" s="169" t="s">
        <v>45</v>
      </c>
      <c r="BF3" s="169" t="s">
        <v>46</v>
      </c>
    </row>
    <row r="4" spans="1:58" s="19" customFormat="1" ht="23.25" customHeight="1">
      <c r="A4" s="172"/>
      <c r="B4" s="172"/>
      <c r="C4" s="176"/>
      <c r="D4" s="177"/>
      <c r="E4" s="178"/>
      <c r="F4" s="169" t="s">
        <v>34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 t="s">
        <v>36</v>
      </c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 t="s">
        <v>37</v>
      </c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0"/>
      <c r="BD4" s="161"/>
      <c r="BE4" s="169"/>
      <c r="BF4" s="169"/>
    </row>
    <row r="5" spans="1:58" s="19" customFormat="1" ht="23.25" customHeight="1">
      <c r="A5" s="172"/>
      <c r="B5" s="172"/>
      <c r="C5" s="167" t="s">
        <v>13</v>
      </c>
      <c r="D5" s="167"/>
      <c r="E5" s="167" t="s">
        <v>16</v>
      </c>
      <c r="F5" s="162" t="s">
        <v>13</v>
      </c>
      <c r="G5" s="162" t="s">
        <v>40</v>
      </c>
      <c r="H5" s="162" t="s">
        <v>30</v>
      </c>
      <c r="I5" s="164" t="s">
        <v>31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  <c r="U5" s="179" t="s">
        <v>14</v>
      </c>
      <c r="V5" s="162" t="s">
        <v>13</v>
      </c>
      <c r="W5" s="162" t="s">
        <v>40</v>
      </c>
      <c r="X5" s="162" t="s">
        <v>30</v>
      </c>
      <c r="Y5" s="164" t="s">
        <v>31</v>
      </c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6"/>
      <c r="AK5" s="179" t="s">
        <v>14</v>
      </c>
      <c r="AL5" s="162" t="s">
        <v>13</v>
      </c>
      <c r="AM5" s="162" t="s">
        <v>40</v>
      </c>
      <c r="AN5" s="162" t="s">
        <v>30</v>
      </c>
      <c r="AO5" s="164" t="s">
        <v>31</v>
      </c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6"/>
      <c r="BA5" s="179" t="s">
        <v>14</v>
      </c>
      <c r="BB5" s="169"/>
      <c r="BC5" s="160"/>
      <c r="BD5" s="161"/>
      <c r="BE5" s="169"/>
      <c r="BF5" s="169"/>
    </row>
    <row r="6" spans="1:58" s="19" customFormat="1" ht="23.25" customHeight="1">
      <c r="A6" s="172"/>
      <c r="B6" s="172"/>
      <c r="C6" s="168"/>
      <c r="D6" s="168"/>
      <c r="E6" s="168"/>
      <c r="F6" s="163"/>
      <c r="G6" s="163"/>
      <c r="H6" s="163"/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5" t="s">
        <v>24</v>
      </c>
      <c r="P6" s="5" t="s">
        <v>25</v>
      </c>
      <c r="Q6" s="5" t="s">
        <v>26</v>
      </c>
      <c r="R6" s="5" t="s">
        <v>27</v>
      </c>
      <c r="S6" s="5" t="s">
        <v>28</v>
      </c>
      <c r="T6" s="5" t="s">
        <v>29</v>
      </c>
      <c r="U6" s="180"/>
      <c r="V6" s="163"/>
      <c r="W6" s="163"/>
      <c r="X6" s="163"/>
      <c r="Y6" s="5" t="s">
        <v>18</v>
      </c>
      <c r="Z6" s="5" t="s">
        <v>19</v>
      </c>
      <c r="AA6" s="5" t="s">
        <v>20</v>
      </c>
      <c r="AB6" s="5" t="s">
        <v>21</v>
      </c>
      <c r="AC6" s="5" t="s">
        <v>22</v>
      </c>
      <c r="AD6" s="5" t="s">
        <v>23</v>
      </c>
      <c r="AE6" s="5" t="s">
        <v>24</v>
      </c>
      <c r="AF6" s="5" t="s">
        <v>25</v>
      </c>
      <c r="AG6" s="5" t="s">
        <v>26</v>
      </c>
      <c r="AH6" s="5" t="s">
        <v>27</v>
      </c>
      <c r="AI6" s="5" t="s">
        <v>28</v>
      </c>
      <c r="AJ6" s="5" t="s">
        <v>29</v>
      </c>
      <c r="AK6" s="180"/>
      <c r="AL6" s="163"/>
      <c r="AM6" s="163"/>
      <c r="AN6" s="163"/>
      <c r="AO6" s="5" t="s">
        <v>18</v>
      </c>
      <c r="AP6" s="5" t="s">
        <v>19</v>
      </c>
      <c r="AQ6" s="5" t="s">
        <v>20</v>
      </c>
      <c r="AR6" s="5" t="s">
        <v>21</v>
      </c>
      <c r="AS6" s="5" t="s">
        <v>22</v>
      </c>
      <c r="AT6" s="5" t="s">
        <v>23</v>
      </c>
      <c r="AU6" s="5" t="s">
        <v>24</v>
      </c>
      <c r="AV6" s="5" t="s">
        <v>25</v>
      </c>
      <c r="AW6" s="5" t="s">
        <v>26</v>
      </c>
      <c r="AX6" s="5" t="s">
        <v>27</v>
      </c>
      <c r="AY6" s="5" t="s">
        <v>28</v>
      </c>
      <c r="AZ6" s="5" t="s">
        <v>29</v>
      </c>
      <c r="BA6" s="180"/>
      <c r="BB6" s="169"/>
      <c r="BC6" s="20" t="s">
        <v>13</v>
      </c>
      <c r="BD6" s="20" t="s">
        <v>16</v>
      </c>
      <c r="BE6" s="162"/>
      <c r="BF6" s="162"/>
    </row>
    <row r="7" spans="1:58" s="23" customFormat="1" ht="24" customHeight="1">
      <c r="A7" s="39"/>
      <c r="B7" s="39" t="s">
        <v>17</v>
      </c>
      <c r="C7" s="40">
        <f>C8+C12</f>
        <v>1250</v>
      </c>
      <c r="D7" s="40">
        <f>D8+D12</f>
        <v>1140</v>
      </c>
      <c r="E7" s="40">
        <f aca="true" t="shared" si="0" ref="E7:BB7">E8+E12</f>
        <v>1626</v>
      </c>
      <c r="F7" s="40">
        <f t="shared" si="0"/>
        <v>1111200</v>
      </c>
      <c r="G7" s="40">
        <f t="shared" si="0"/>
        <v>590678</v>
      </c>
      <c r="H7" s="40">
        <f t="shared" si="0"/>
        <v>1014929</v>
      </c>
      <c r="I7" s="40">
        <f t="shared" si="0"/>
        <v>72009</v>
      </c>
      <c r="J7" s="40">
        <f t="shared" si="0"/>
        <v>71480</v>
      </c>
      <c r="K7" s="40">
        <f t="shared" si="0"/>
        <v>88087</v>
      </c>
      <c r="L7" s="40">
        <f t="shared" si="0"/>
        <v>97941</v>
      </c>
      <c r="M7" s="40">
        <f t="shared" si="0"/>
        <v>87837</v>
      </c>
      <c r="N7" s="40">
        <f t="shared" si="0"/>
        <v>88243</v>
      </c>
      <c r="O7" s="40">
        <f t="shared" si="0"/>
        <v>84472</v>
      </c>
      <c r="P7" s="40">
        <f t="shared" si="0"/>
        <v>75872</v>
      </c>
      <c r="Q7" s="40">
        <f t="shared" si="0"/>
        <v>87467</v>
      </c>
      <c r="R7" s="40">
        <f t="shared" si="0"/>
        <v>94530</v>
      </c>
      <c r="S7" s="40">
        <f t="shared" si="0"/>
        <v>84649</v>
      </c>
      <c r="T7" s="40">
        <f t="shared" si="0"/>
        <v>82342</v>
      </c>
      <c r="U7" s="40">
        <f t="shared" si="0"/>
        <v>89.15754901960784</v>
      </c>
      <c r="V7" s="40">
        <f t="shared" si="0"/>
        <v>62050</v>
      </c>
      <c r="W7" s="40">
        <f t="shared" si="0"/>
        <v>31745</v>
      </c>
      <c r="X7" s="40" t="e">
        <f t="shared" si="0"/>
        <v>#REF!</v>
      </c>
      <c r="Y7" s="40" t="e">
        <f t="shared" si="0"/>
        <v>#REF!</v>
      </c>
      <c r="Z7" s="40" t="e">
        <f t="shared" si="0"/>
        <v>#REF!</v>
      </c>
      <c r="AA7" s="40" t="e">
        <f t="shared" si="0"/>
        <v>#REF!</v>
      </c>
      <c r="AB7" s="40" t="e">
        <f t="shared" si="0"/>
        <v>#REF!</v>
      </c>
      <c r="AC7" s="40" t="e">
        <f t="shared" si="0"/>
        <v>#REF!</v>
      </c>
      <c r="AD7" s="40" t="e">
        <f t="shared" si="0"/>
        <v>#REF!</v>
      </c>
      <c r="AE7" s="40" t="e">
        <f t="shared" si="0"/>
        <v>#REF!</v>
      </c>
      <c r="AF7" s="40" t="e">
        <f t="shared" si="0"/>
        <v>#REF!</v>
      </c>
      <c r="AG7" s="40" t="e">
        <f t="shared" si="0"/>
        <v>#REF!</v>
      </c>
      <c r="AH7" s="40" t="e">
        <f t="shared" si="0"/>
        <v>#REF!</v>
      </c>
      <c r="AI7" s="40">
        <f t="shared" si="0"/>
        <v>6578</v>
      </c>
      <c r="AJ7" s="40">
        <f t="shared" si="0"/>
        <v>6169</v>
      </c>
      <c r="AK7" s="40" t="e">
        <f t="shared" si="0"/>
        <v>#REF!</v>
      </c>
      <c r="AL7" s="40">
        <f t="shared" si="0"/>
        <v>677700</v>
      </c>
      <c r="AM7" s="40">
        <f t="shared" si="0"/>
        <v>364828</v>
      </c>
      <c r="AN7" s="40">
        <f t="shared" si="0"/>
        <v>682502</v>
      </c>
      <c r="AO7" s="40">
        <f t="shared" si="0"/>
        <v>49206</v>
      </c>
      <c r="AP7" s="40">
        <f t="shared" si="0"/>
        <v>44016</v>
      </c>
      <c r="AQ7" s="40">
        <f t="shared" si="0"/>
        <v>51917</v>
      </c>
      <c r="AR7" s="40">
        <f t="shared" si="0"/>
        <v>61628</v>
      </c>
      <c r="AS7" s="40">
        <f t="shared" si="0"/>
        <v>53329</v>
      </c>
      <c r="AT7" s="40">
        <f t="shared" si="0"/>
        <v>55417</v>
      </c>
      <c r="AU7" s="40">
        <f t="shared" si="0"/>
        <v>51786</v>
      </c>
      <c r="AV7" s="40">
        <f t="shared" si="0"/>
        <v>43813</v>
      </c>
      <c r="AW7" s="40">
        <f t="shared" si="0"/>
        <v>53187</v>
      </c>
      <c r="AX7" s="40">
        <f t="shared" si="0"/>
        <v>60144</v>
      </c>
      <c r="AY7" s="40">
        <f t="shared" si="0"/>
        <v>54086</v>
      </c>
      <c r="AZ7" s="40">
        <f t="shared" si="0"/>
        <v>50340</v>
      </c>
      <c r="BA7" s="40">
        <f t="shared" si="0"/>
        <v>98.6185667752443</v>
      </c>
      <c r="BB7" s="40">
        <f t="shared" si="0"/>
        <v>526715.2</v>
      </c>
      <c r="BC7" s="21">
        <f aca="true" t="shared" si="1" ref="BC7:BC20">+BB7/(C7*365)%</f>
        <v>115.44442739726027</v>
      </c>
      <c r="BD7" s="22">
        <f aca="true" t="shared" si="2" ref="BD7:BD20">+BB7/(E7*365)%</f>
        <v>88.74879104955433</v>
      </c>
      <c r="BE7" s="21">
        <f>BB7/(C7*365)*100</f>
        <v>115.44442739726026</v>
      </c>
      <c r="BF7" s="21">
        <f>BB7/(E7*365)*100</f>
        <v>88.74879104955433</v>
      </c>
    </row>
    <row r="8" spans="1:58" s="38" customFormat="1" ht="24" customHeight="1">
      <c r="A8" s="41" t="s">
        <v>11</v>
      </c>
      <c r="B8" s="42" t="s">
        <v>0</v>
      </c>
      <c r="C8" s="43">
        <f>SUM(C9:C11)</f>
        <v>500</v>
      </c>
      <c r="D8" s="43">
        <f>SUM(D9:D11)</f>
        <v>460</v>
      </c>
      <c r="E8" s="43">
        <f aca="true" t="shared" si="3" ref="E8:BB8">SUM(E9:E11)</f>
        <v>679</v>
      </c>
      <c r="F8" s="43">
        <f t="shared" si="3"/>
        <v>91200</v>
      </c>
      <c r="G8" s="43">
        <f t="shared" si="3"/>
        <v>41976</v>
      </c>
      <c r="H8" s="43">
        <f t="shared" si="3"/>
        <v>105522</v>
      </c>
      <c r="I8" s="43">
        <f t="shared" si="3"/>
        <v>6053</v>
      </c>
      <c r="J8" s="43">
        <f t="shared" si="3"/>
        <v>6701</v>
      </c>
      <c r="K8" s="43">
        <f t="shared" si="3"/>
        <v>7982</v>
      </c>
      <c r="L8" s="43">
        <f t="shared" si="3"/>
        <v>9086</v>
      </c>
      <c r="M8" s="43">
        <f t="shared" si="3"/>
        <v>9133</v>
      </c>
      <c r="N8" s="43">
        <f t="shared" si="3"/>
        <v>9277</v>
      </c>
      <c r="O8" s="43">
        <f t="shared" si="3"/>
        <v>8962</v>
      </c>
      <c r="P8" s="43">
        <f t="shared" si="3"/>
        <v>10345</v>
      </c>
      <c r="Q8" s="43">
        <f t="shared" si="3"/>
        <v>9915</v>
      </c>
      <c r="R8" s="43">
        <f t="shared" si="3"/>
        <v>9356</v>
      </c>
      <c r="S8" s="43">
        <f t="shared" si="3"/>
        <v>9356</v>
      </c>
      <c r="T8" s="43">
        <f t="shared" si="3"/>
        <v>9356</v>
      </c>
      <c r="U8" s="43">
        <f t="shared" si="3"/>
        <v>0</v>
      </c>
      <c r="V8" s="43">
        <f t="shared" si="3"/>
        <v>22200</v>
      </c>
      <c r="W8" s="43">
        <f t="shared" si="3"/>
        <v>4086</v>
      </c>
      <c r="X8" s="43">
        <f t="shared" si="3"/>
        <v>28326</v>
      </c>
      <c r="Y8" s="43">
        <f t="shared" si="3"/>
        <v>1614</v>
      </c>
      <c r="Z8" s="43">
        <f t="shared" si="3"/>
        <v>1812</v>
      </c>
      <c r="AA8" s="43">
        <f t="shared" si="3"/>
        <v>2149</v>
      </c>
      <c r="AB8" s="43">
        <f t="shared" si="3"/>
        <v>2181</v>
      </c>
      <c r="AC8" s="43">
        <f t="shared" si="3"/>
        <v>2258</v>
      </c>
      <c r="AD8" s="43">
        <f t="shared" si="3"/>
        <v>2345</v>
      </c>
      <c r="AE8" s="43">
        <f t="shared" si="3"/>
        <v>2421</v>
      </c>
      <c r="AF8" s="43">
        <f t="shared" si="3"/>
        <v>2775</v>
      </c>
      <c r="AG8" s="43">
        <f t="shared" si="3"/>
        <v>2677</v>
      </c>
      <c r="AH8" s="43">
        <f t="shared" si="3"/>
        <v>2698</v>
      </c>
      <c r="AI8" s="43">
        <f t="shared" si="3"/>
        <v>2698</v>
      </c>
      <c r="AJ8" s="43">
        <f t="shared" si="3"/>
        <v>2698</v>
      </c>
      <c r="AK8" s="43">
        <f t="shared" si="3"/>
        <v>168</v>
      </c>
      <c r="AL8" s="43">
        <f t="shared" si="3"/>
        <v>63700</v>
      </c>
      <c r="AM8" s="43">
        <f t="shared" si="3"/>
        <v>2773</v>
      </c>
      <c r="AN8" s="43">
        <f t="shared" si="3"/>
        <v>76984</v>
      </c>
      <c r="AO8" s="43">
        <f t="shared" si="3"/>
        <v>4442</v>
      </c>
      <c r="AP8" s="43">
        <f t="shared" si="3"/>
        <v>4925</v>
      </c>
      <c r="AQ8" s="43">
        <f t="shared" si="3"/>
        <v>5785</v>
      </c>
      <c r="AR8" s="43">
        <f t="shared" si="3"/>
        <v>6899</v>
      </c>
      <c r="AS8" s="43">
        <f t="shared" si="3"/>
        <v>6844</v>
      </c>
      <c r="AT8" s="43">
        <f t="shared" si="3"/>
        <v>6894</v>
      </c>
      <c r="AU8" s="43">
        <f t="shared" si="3"/>
        <v>6523</v>
      </c>
      <c r="AV8" s="43">
        <f t="shared" si="3"/>
        <v>7547</v>
      </c>
      <c r="AW8" s="43">
        <f t="shared" si="3"/>
        <v>7238</v>
      </c>
      <c r="AX8" s="43">
        <f t="shared" si="3"/>
        <v>6629</v>
      </c>
      <c r="AY8" s="43">
        <f t="shared" si="3"/>
        <v>6629</v>
      </c>
      <c r="AZ8" s="43">
        <f t="shared" si="3"/>
        <v>6629</v>
      </c>
      <c r="BA8" s="43">
        <f t="shared" si="3"/>
        <v>0</v>
      </c>
      <c r="BB8" s="43">
        <f t="shared" si="3"/>
        <v>203971.2</v>
      </c>
      <c r="BC8" s="37">
        <f t="shared" si="1"/>
        <v>111.76504109589041</v>
      </c>
      <c r="BD8" s="37">
        <f t="shared" si="2"/>
        <v>82.30120846530959</v>
      </c>
      <c r="BE8" s="21">
        <f aca="true" t="shared" si="4" ref="BE8:BE20">BB8/(C8*365)*100</f>
        <v>111.76504109589042</v>
      </c>
      <c r="BF8" s="21">
        <f aca="true" t="shared" si="5" ref="BF8:BF20">BB8/(E8*365)*100</f>
        <v>82.30120846530959</v>
      </c>
    </row>
    <row r="9" spans="1:58" ht="24" customHeight="1">
      <c r="A9" s="47">
        <v>1</v>
      </c>
      <c r="B9" s="48" t="s">
        <v>1</v>
      </c>
      <c r="C9" s="47">
        <v>370</v>
      </c>
      <c r="D9" s="47">
        <v>340</v>
      </c>
      <c r="E9" s="47">
        <v>539</v>
      </c>
      <c r="F9" s="47">
        <v>82000</v>
      </c>
      <c r="G9" s="53">
        <v>37196</v>
      </c>
      <c r="H9" s="52">
        <f>SUM(I9:T9)</f>
        <v>95924</v>
      </c>
      <c r="I9" s="53">
        <v>5469</v>
      </c>
      <c r="J9" s="53">
        <v>6085</v>
      </c>
      <c r="K9" s="53">
        <v>7183</v>
      </c>
      <c r="L9" s="53">
        <v>8162</v>
      </c>
      <c r="M9" s="53">
        <v>8193</v>
      </c>
      <c r="N9" s="53">
        <v>8383</v>
      </c>
      <c r="O9" s="53">
        <v>8197</v>
      </c>
      <c r="P9" s="53">
        <v>9363</v>
      </c>
      <c r="Q9" s="61">
        <v>9185</v>
      </c>
      <c r="R9" s="53">
        <v>8568</v>
      </c>
      <c r="S9" s="53">
        <f aca="true" t="shared" si="6" ref="S9:T11">R9</f>
        <v>8568</v>
      </c>
      <c r="T9" s="53">
        <f t="shared" si="6"/>
        <v>8568</v>
      </c>
      <c r="U9" s="24"/>
      <c r="V9" s="47">
        <v>19200</v>
      </c>
      <c r="W9" s="53">
        <v>2235</v>
      </c>
      <c r="X9" s="52">
        <f>SUM(Y9:AJ9)</f>
        <v>24530</v>
      </c>
      <c r="Y9" s="53">
        <v>1332</v>
      </c>
      <c r="Z9" s="53">
        <v>1620</v>
      </c>
      <c r="AA9" s="53">
        <v>1847</v>
      </c>
      <c r="AB9" s="53">
        <v>1804</v>
      </c>
      <c r="AC9" s="53">
        <v>1882</v>
      </c>
      <c r="AD9" s="53">
        <v>2037</v>
      </c>
      <c r="AE9" s="53">
        <v>2101</v>
      </c>
      <c r="AF9" s="53">
        <v>2359</v>
      </c>
      <c r="AG9" s="53">
        <v>2351</v>
      </c>
      <c r="AH9" s="53">
        <v>2399</v>
      </c>
      <c r="AI9" s="53">
        <f aca="true" t="shared" si="7" ref="AI9:AJ11">AH9</f>
        <v>2399</v>
      </c>
      <c r="AJ9" s="53">
        <f t="shared" si="7"/>
        <v>2399</v>
      </c>
      <c r="AK9" s="24"/>
      <c r="AL9" s="53">
        <v>60000</v>
      </c>
      <c r="AM9" s="53">
        <v>44</v>
      </c>
      <c r="AN9" s="52">
        <f>SUM(AO9:AZ9)</f>
        <v>71394</v>
      </c>
      <c r="AO9" s="53">
        <v>4137</v>
      </c>
      <c r="AP9" s="53">
        <v>4465</v>
      </c>
      <c r="AQ9" s="53">
        <v>5336</v>
      </c>
      <c r="AR9" s="53">
        <v>6358</v>
      </c>
      <c r="AS9" s="53">
        <v>6311</v>
      </c>
      <c r="AT9" s="53">
        <v>6346</v>
      </c>
      <c r="AU9" s="53">
        <v>6096</v>
      </c>
      <c r="AV9" s="53">
        <v>7004</v>
      </c>
      <c r="AW9" s="53">
        <v>6834</v>
      </c>
      <c r="AX9" s="53">
        <v>6169</v>
      </c>
      <c r="AY9" s="53">
        <f aca="true" t="shared" si="8" ref="AY9:AZ11">AX9</f>
        <v>6169</v>
      </c>
      <c r="AZ9" s="53">
        <f t="shared" si="8"/>
        <v>6169</v>
      </c>
      <c r="BA9" s="55"/>
      <c r="BB9" s="53">
        <f>129010/10*12</f>
        <v>154812</v>
      </c>
      <c r="BC9" s="25">
        <f t="shared" si="1"/>
        <v>114.63309885227693</v>
      </c>
      <c r="BD9" s="25">
        <f t="shared" si="2"/>
        <v>78.6906244440491</v>
      </c>
      <c r="BE9" s="21">
        <f t="shared" si="4"/>
        <v>114.63309885227693</v>
      </c>
      <c r="BF9" s="21">
        <f t="shared" si="5"/>
        <v>78.6906244440491</v>
      </c>
    </row>
    <row r="10" spans="1:60" ht="24" customHeight="1">
      <c r="A10" s="47">
        <v>2</v>
      </c>
      <c r="B10" s="48" t="s">
        <v>2</v>
      </c>
      <c r="C10" s="47">
        <v>60</v>
      </c>
      <c r="D10" s="47">
        <v>60</v>
      </c>
      <c r="E10" s="47">
        <v>60</v>
      </c>
      <c r="F10" s="47">
        <v>3000</v>
      </c>
      <c r="G10" s="53">
        <v>2800</v>
      </c>
      <c r="H10" s="52">
        <f>SUM(I10:T10)</f>
        <v>3762</v>
      </c>
      <c r="I10" s="53">
        <v>173</v>
      </c>
      <c r="J10" s="53">
        <v>153</v>
      </c>
      <c r="K10" s="53">
        <v>293</v>
      </c>
      <c r="L10" s="53">
        <v>361</v>
      </c>
      <c r="M10" s="53">
        <v>377</v>
      </c>
      <c r="N10" s="53">
        <v>335</v>
      </c>
      <c r="O10" s="53">
        <v>283</v>
      </c>
      <c r="P10" s="53">
        <v>362</v>
      </c>
      <c r="Q10" s="61">
        <v>345</v>
      </c>
      <c r="R10" s="53">
        <v>360</v>
      </c>
      <c r="S10" s="53">
        <f t="shared" si="6"/>
        <v>360</v>
      </c>
      <c r="T10" s="53">
        <f t="shared" si="6"/>
        <v>360</v>
      </c>
      <c r="U10" s="24"/>
      <c r="V10" s="47">
        <v>1400</v>
      </c>
      <c r="W10" s="53">
        <v>1100</v>
      </c>
      <c r="X10" s="52">
        <f>SUM(Y10:AJ10)</f>
        <v>1843</v>
      </c>
      <c r="Y10" s="91">
        <f>'[1]2017_ĐIỀU TRỊ TOÀN VIỆN'!$H$5</f>
        <v>112</v>
      </c>
      <c r="Z10" s="91">
        <f>'[1]2017_ĐIỀU TRỊ TOÀN VIỆN'!$H$6</f>
        <v>78</v>
      </c>
      <c r="AA10" s="91">
        <f>'[1]2017_ĐIỀU TRỊ TOÀN VIỆN'!$H$7</f>
        <v>124</v>
      </c>
      <c r="AB10" s="91">
        <f>'[1]2017_ĐIỀU TRỊ TOÀN VIỆN'!$H$8</f>
        <v>156</v>
      </c>
      <c r="AC10" s="91">
        <f>'[1]2017_ĐIỀU TRỊ TOÀN VIỆN'!$H$9</f>
        <v>187</v>
      </c>
      <c r="AD10" s="91">
        <f>'[1]2017_ĐIỀU TRỊ TOÀN VIỆN'!$H$10</f>
        <v>149</v>
      </c>
      <c r="AE10" s="53">
        <v>135</v>
      </c>
      <c r="AF10" s="91">
        <v>195</v>
      </c>
      <c r="AG10" s="53">
        <v>203</v>
      </c>
      <c r="AH10" s="53">
        <v>168</v>
      </c>
      <c r="AI10" s="53">
        <f t="shared" si="7"/>
        <v>168</v>
      </c>
      <c r="AJ10" s="53">
        <f t="shared" si="7"/>
        <v>168</v>
      </c>
      <c r="AK10" s="54">
        <f>AJ10</f>
        <v>168</v>
      </c>
      <c r="AL10" s="53">
        <v>500</v>
      </c>
      <c r="AM10" s="53">
        <v>1500</v>
      </c>
      <c r="AN10" s="52">
        <f>SUM(AO10:AZ10)</f>
        <v>1707</v>
      </c>
      <c r="AO10" s="53">
        <v>64</v>
      </c>
      <c r="AP10" s="53">
        <v>111</v>
      </c>
      <c r="AQ10" s="53">
        <v>121</v>
      </c>
      <c r="AR10" s="53">
        <v>199</v>
      </c>
      <c r="AS10" s="53">
        <v>159</v>
      </c>
      <c r="AT10" s="53">
        <v>148</v>
      </c>
      <c r="AU10" s="53">
        <v>130</v>
      </c>
      <c r="AV10" s="53">
        <v>144</v>
      </c>
      <c r="AW10" s="53">
        <v>142</v>
      </c>
      <c r="AX10" s="53">
        <v>163</v>
      </c>
      <c r="AY10" s="53">
        <f t="shared" si="8"/>
        <v>163</v>
      </c>
      <c r="AZ10" s="53">
        <f t="shared" si="8"/>
        <v>163</v>
      </c>
      <c r="BA10" s="55"/>
      <c r="BB10" s="53">
        <f>18216/10*12</f>
        <v>21859.199999999997</v>
      </c>
      <c r="BC10" s="25">
        <f t="shared" si="1"/>
        <v>99.81369863013697</v>
      </c>
      <c r="BD10" s="25">
        <f t="shared" si="2"/>
        <v>99.81369863013697</v>
      </c>
      <c r="BE10" s="21">
        <f t="shared" si="4"/>
        <v>99.81369863013697</v>
      </c>
      <c r="BF10" s="21">
        <f t="shared" si="5"/>
        <v>99.81369863013697</v>
      </c>
      <c r="BH10" s="4">
        <f>365/12*10</f>
        <v>304.1666666666667</v>
      </c>
    </row>
    <row r="11" spans="1:58" ht="24" customHeight="1">
      <c r="A11" s="47">
        <v>3</v>
      </c>
      <c r="B11" s="48" t="s">
        <v>3</v>
      </c>
      <c r="C11" s="47">
        <v>70</v>
      </c>
      <c r="D11" s="47">
        <v>60</v>
      </c>
      <c r="E11" s="47">
        <v>80</v>
      </c>
      <c r="F11" s="47">
        <v>6200</v>
      </c>
      <c r="G11" s="53">
        <v>1980</v>
      </c>
      <c r="H11" s="52">
        <f>SUM(I11:T11)</f>
        <v>5836</v>
      </c>
      <c r="I11" s="53">
        <v>411</v>
      </c>
      <c r="J11" s="53">
        <v>463</v>
      </c>
      <c r="K11" s="53">
        <v>506</v>
      </c>
      <c r="L11" s="53">
        <v>563</v>
      </c>
      <c r="M11" s="53">
        <v>563</v>
      </c>
      <c r="N11" s="53">
        <v>559</v>
      </c>
      <c r="O11" s="53">
        <v>482</v>
      </c>
      <c r="P11" s="53">
        <v>620</v>
      </c>
      <c r="Q11" s="61">
        <v>385</v>
      </c>
      <c r="R11" s="53">
        <v>428</v>
      </c>
      <c r="S11" s="53">
        <f t="shared" si="6"/>
        <v>428</v>
      </c>
      <c r="T11" s="53">
        <f t="shared" si="6"/>
        <v>428</v>
      </c>
      <c r="U11" s="24"/>
      <c r="V11" s="47">
        <v>1600</v>
      </c>
      <c r="W11" s="53">
        <v>751</v>
      </c>
      <c r="X11" s="52">
        <f>SUM(Y11:AJ11)</f>
        <v>1953</v>
      </c>
      <c r="Y11" s="53">
        <v>170</v>
      </c>
      <c r="Z11" s="53">
        <v>114</v>
      </c>
      <c r="AA11" s="53">
        <v>178</v>
      </c>
      <c r="AB11" s="53">
        <v>221</v>
      </c>
      <c r="AC11" s="53">
        <v>189</v>
      </c>
      <c r="AD11" s="53">
        <v>159</v>
      </c>
      <c r="AE11" s="61">
        <v>185</v>
      </c>
      <c r="AF11" s="61">
        <v>221</v>
      </c>
      <c r="AG11" s="53">
        <v>123</v>
      </c>
      <c r="AH11" s="53">
        <v>131</v>
      </c>
      <c r="AI11" s="53">
        <f t="shared" si="7"/>
        <v>131</v>
      </c>
      <c r="AJ11" s="53">
        <f t="shared" si="7"/>
        <v>131</v>
      </c>
      <c r="AK11" s="24"/>
      <c r="AL11" s="53">
        <v>3200</v>
      </c>
      <c r="AM11" s="53">
        <v>1229</v>
      </c>
      <c r="AN11" s="52">
        <f>SUM(AO11:AZ11)</f>
        <v>3883</v>
      </c>
      <c r="AO11" s="53">
        <v>241</v>
      </c>
      <c r="AP11" s="53">
        <v>349</v>
      </c>
      <c r="AQ11" s="53">
        <v>328</v>
      </c>
      <c r="AR11" s="53">
        <v>342</v>
      </c>
      <c r="AS11" s="53">
        <v>374</v>
      </c>
      <c r="AT11" s="53">
        <v>400</v>
      </c>
      <c r="AU11" s="53">
        <v>297</v>
      </c>
      <c r="AV11" s="53">
        <v>399</v>
      </c>
      <c r="AW11" s="53">
        <v>262</v>
      </c>
      <c r="AX11" s="53">
        <v>297</v>
      </c>
      <c r="AY11" s="53">
        <f t="shared" si="8"/>
        <v>297</v>
      </c>
      <c r="AZ11" s="53">
        <f t="shared" si="8"/>
        <v>297</v>
      </c>
      <c r="BA11" s="55"/>
      <c r="BB11" s="87">
        <v>27300</v>
      </c>
      <c r="BC11" s="25">
        <f t="shared" si="1"/>
        <v>106.84931506849315</v>
      </c>
      <c r="BD11" s="25">
        <f t="shared" si="2"/>
        <v>93.4931506849315</v>
      </c>
      <c r="BE11" s="21">
        <f t="shared" si="4"/>
        <v>106.84931506849315</v>
      </c>
      <c r="BF11" s="21">
        <f t="shared" si="5"/>
        <v>93.4931506849315</v>
      </c>
    </row>
    <row r="12" spans="1:58" s="38" customFormat="1" ht="24" customHeight="1">
      <c r="A12" s="41" t="s">
        <v>12</v>
      </c>
      <c r="B12" s="42" t="s">
        <v>4</v>
      </c>
      <c r="C12" s="44">
        <f>SUM(C13:C20)</f>
        <v>750</v>
      </c>
      <c r="D12" s="44">
        <f>SUM(D13:D20)</f>
        <v>680</v>
      </c>
      <c r="E12" s="44">
        <f>SUM(E13:E20)</f>
        <v>947</v>
      </c>
      <c r="F12" s="44">
        <f>SUM(F13:F20)</f>
        <v>1020000</v>
      </c>
      <c r="G12" s="44">
        <f>SUM(G13:G20)</f>
        <v>548702</v>
      </c>
      <c r="H12" s="46">
        <f>+SUM(I12:T12)</f>
        <v>909407</v>
      </c>
      <c r="I12" s="44">
        <f aca="true" t="shared" si="9" ref="I12:T12">SUM(I13:I20)</f>
        <v>65956</v>
      </c>
      <c r="J12" s="44">
        <f t="shared" si="9"/>
        <v>64779</v>
      </c>
      <c r="K12" s="44">
        <f t="shared" si="9"/>
        <v>80105</v>
      </c>
      <c r="L12" s="44">
        <f t="shared" si="9"/>
        <v>88855</v>
      </c>
      <c r="M12" s="44">
        <f t="shared" si="9"/>
        <v>78704</v>
      </c>
      <c r="N12" s="44">
        <f t="shared" si="9"/>
        <v>78966</v>
      </c>
      <c r="O12" s="44">
        <f t="shared" si="9"/>
        <v>75510</v>
      </c>
      <c r="P12" s="44">
        <f t="shared" si="9"/>
        <v>65527</v>
      </c>
      <c r="Q12" s="44">
        <f t="shared" si="9"/>
        <v>77552</v>
      </c>
      <c r="R12" s="62">
        <f t="shared" si="9"/>
        <v>85174</v>
      </c>
      <c r="S12" s="44">
        <f t="shared" si="9"/>
        <v>75293</v>
      </c>
      <c r="T12" s="44">
        <f t="shared" si="9"/>
        <v>72986</v>
      </c>
      <c r="U12" s="45">
        <f>H12/F12%</f>
        <v>89.15754901960784</v>
      </c>
      <c r="V12" s="44">
        <f>SUM(V13:V20)</f>
        <v>39850</v>
      </c>
      <c r="W12" s="44">
        <f>SUM(W13:W20)</f>
        <v>27659</v>
      </c>
      <c r="X12" s="46" t="e">
        <f>+SUM(Y12:AJ12)</f>
        <v>#REF!</v>
      </c>
      <c r="Y12" s="44" t="e">
        <f aca="true" t="shared" si="10" ref="Y12:AJ12">SUM(Y13:Y20)</f>
        <v>#REF!</v>
      </c>
      <c r="Z12" s="44" t="e">
        <f t="shared" si="10"/>
        <v>#REF!</v>
      </c>
      <c r="AA12" s="44" t="e">
        <f t="shared" si="10"/>
        <v>#REF!</v>
      </c>
      <c r="AB12" s="44" t="e">
        <f t="shared" si="10"/>
        <v>#REF!</v>
      </c>
      <c r="AC12" s="44" t="e">
        <f t="shared" si="10"/>
        <v>#REF!</v>
      </c>
      <c r="AD12" s="44" t="e">
        <f t="shared" si="10"/>
        <v>#REF!</v>
      </c>
      <c r="AE12" s="44" t="e">
        <f t="shared" si="10"/>
        <v>#REF!</v>
      </c>
      <c r="AF12" s="44" t="e">
        <f t="shared" si="10"/>
        <v>#REF!</v>
      </c>
      <c r="AG12" s="44" t="e">
        <f t="shared" si="10"/>
        <v>#REF!</v>
      </c>
      <c r="AH12" s="44" t="e">
        <f t="shared" si="10"/>
        <v>#REF!</v>
      </c>
      <c r="AI12" s="44">
        <f t="shared" si="10"/>
        <v>3880</v>
      </c>
      <c r="AJ12" s="44">
        <f t="shared" si="10"/>
        <v>3471</v>
      </c>
      <c r="AK12" s="45" t="e">
        <f>X12/V12%</f>
        <v>#REF!</v>
      </c>
      <c r="AL12" s="44">
        <f>SUM(AL13:AL20)</f>
        <v>614000</v>
      </c>
      <c r="AM12" s="44">
        <f>SUM(AM13:AM20)</f>
        <v>362055</v>
      </c>
      <c r="AN12" s="44">
        <f aca="true" t="shared" si="11" ref="AN12:AZ12">SUM(AN13:AN20)</f>
        <v>605518</v>
      </c>
      <c r="AO12" s="44">
        <f t="shared" si="11"/>
        <v>44764</v>
      </c>
      <c r="AP12" s="44">
        <f t="shared" si="11"/>
        <v>39091</v>
      </c>
      <c r="AQ12" s="44">
        <f t="shared" si="11"/>
        <v>46132</v>
      </c>
      <c r="AR12" s="44">
        <f t="shared" si="11"/>
        <v>54729</v>
      </c>
      <c r="AS12" s="44">
        <f t="shared" si="11"/>
        <v>46485</v>
      </c>
      <c r="AT12" s="44">
        <f t="shared" si="11"/>
        <v>48523</v>
      </c>
      <c r="AU12" s="44">
        <f t="shared" si="11"/>
        <v>45263</v>
      </c>
      <c r="AV12" s="44">
        <f t="shared" si="11"/>
        <v>36266</v>
      </c>
      <c r="AW12" s="44">
        <f t="shared" si="11"/>
        <v>45949</v>
      </c>
      <c r="AX12" s="44">
        <f t="shared" si="11"/>
        <v>53515</v>
      </c>
      <c r="AY12" s="44">
        <f t="shared" si="11"/>
        <v>47457</v>
      </c>
      <c r="AZ12" s="44">
        <f t="shared" si="11"/>
        <v>43711</v>
      </c>
      <c r="BA12" s="45">
        <f aca="true" t="shared" si="12" ref="BA12:BA20">AN12/AL12%</f>
        <v>98.6185667752443</v>
      </c>
      <c r="BB12" s="44">
        <f>SUM(BB13:BB20)</f>
        <v>322744</v>
      </c>
      <c r="BC12" s="37">
        <f t="shared" si="1"/>
        <v>117.89735159817351</v>
      </c>
      <c r="BD12" s="37">
        <f t="shared" si="2"/>
        <v>93.37171457088715</v>
      </c>
      <c r="BE12" s="21">
        <f t="shared" si="4"/>
        <v>117.89735159817351</v>
      </c>
      <c r="BF12" s="21">
        <f t="shared" si="5"/>
        <v>93.37171457088715</v>
      </c>
    </row>
    <row r="13" spans="1:58" ht="24" customHeight="1">
      <c r="A13" s="49">
        <v>1</v>
      </c>
      <c r="B13" s="50" t="s">
        <v>5</v>
      </c>
      <c r="C13" s="47">
        <v>100</v>
      </c>
      <c r="D13" s="47">
        <v>90</v>
      </c>
      <c r="E13" s="47">
        <v>164</v>
      </c>
      <c r="F13" s="47">
        <v>101000</v>
      </c>
      <c r="G13" s="58">
        <v>47718</v>
      </c>
      <c r="H13" s="52">
        <f>SUM(I13:T13)</f>
        <v>97232</v>
      </c>
      <c r="I13" s="53">
        <v>7336</v>
      </c>
      <c r="J13" s="53">
        <v>6286</v>
      </c>
      <c r="K13" s="53">
        <v>6894</v>
      </c>
      <c r="L13" s="53">
        <v>8367</v>
      </c>
      <c r="M13" s="53">
        <v>7305</v>
      </c>
      <c r="N13" s="53">
        <v>7365</v>
      </c>
      <c r="O13" s="53">
        <v>8110</v>
      </c>
      <c r="P13" s="53">
        <v>7945</v>
      </c>
      <c r="Q13" s="53">
        <v>8998</v>
      </c>
      <c r="R13" s="53">
        <v>9890</v>
      </c>
      <c r="S13" s="53">
        <v>9765</v>
      </c>
      <c r="T13" s="53">
        <v>8971</v>
      </c>
      <c r="U13" s="24"/>
      <c r="V13" s="47">
        <v>5500</v>
      </c>
      <c r="W13" s="58">
        <v>3654</v>
      </c>
      <c r="X13" s="52">
        <f>SUM(Y13:AJ13)</f>
        <v>9734</v>
      </c>
      <c r="Y13" s="53">
        <v>661</v>
      </c>
      <c r="Z13" s="53">
        <v>518</v>
      </c>
      <c r="AA13" s="53">
        <v>676</v>
      </c>
      <c r="AB13" s="53">
        <v>719</v>
      </c>
      <c r="AC13" s="53">
        <v>633</v>
      </c>
      <c r="AD13" s="53">
        <v>628</v>
      </c>
      <c r="AE13" s="53">
        <v>905</v>
      </c>
      <c r="AF13" s="53">
        <v>911</v>
      </c>
      <c r="AG13" s="53">
        <v>959</v>
      </c>
      <c r="AH13" s="53">
        <v>1296</v>
      </c>
      <c r="AI13" s="53">
        <v>971</v>
      </c>
      <c r="AJ13" s="53">
        <v>857</v>
      </c>
      <c r="AK13" s="24"/>
      <c r="AL13" s="58">
        <v>92000</v>
      </c>
      <c r="AM13" s="58">
        <v>42176</v>
      </c>
      <c r="AN13" s="95">
        <f>SUM(AO13:AZ13)</f>
        <v>86169</v>
      </c>
      <c r="AO13" s="53">
        <v>6675</v>
      </c>
      <c r="AP13" s="53">
        <v>5760</v>
      </c>
      <c r="AQ13" s="53">
        <v>6124</v>
      </c>
      <c r="AR13" s="53">
        <v>7488</v>
      </c>
      <c r="AS13" s="53">
        <v>6672</v>
      </c>
      <c r="AT13" s="53">
        <v>6737</v>
      </c>
      <c r="AU13" s="53">
        <v>7030</v>
      </c>
      <c r="AV13" s="53">
        <v>6680</v>
      </c>
      <c r="AW13" s="53">
        <v>7672</v>
      </c>
      <c r="AX13" s="53">
        <v>8423</v>
      </c>
      <c r="AY13" s="53">
        <v>8794</v>
      </c>
      <c r="AZ13" s="53">
        <v>8114</v>
      </c>
      <c r="BA13" s="53">
        <f>U13-AK13</f>
        <v>0</v>
      </c>
      <c r="BB13" s="53">
        <v>52758</v>
      </c>
      <c r="BC13" s="25">
        <f t="shared" si="1"/>
        <v>144.54246575342466</v>
      </c>
      <c r="BD13" s="25">
        <f t="shared" si="2"/>
        <v>88.13564984964918</v>
      </c>
      <c r="BE13" s="21">
        <f t="shared" si="4"/>
        <v>144.54246575342466</v>
      </c>
      <c r="BF13" s="21">
        <f t="shared" si="5"/>
        <v>88.13564984964918</v>
      </c>
    </row>
    <row r="14" spans="1:58" ht="24" customHeight="1">
      <c r="A14" s="47">
        <v>2</v>
      </c>
      <c r="B14" s="48" t="s">
        <v>6</v>
      </c>
      <c r="C14" s="47">
        <v>120</v>
      </c>
      <c r="D14" s="47">
        <v>110</v>
      </c>
      <c r="E14" s="47">
        <v>143</v>
      </c>
      <c r="F14" s="47">
        <v>200000</v>
      </c>
      <c r="G14" s="96">
        <v>71080</v>
      </c>
      <c r="H14" s="52">
        <f>SUM(I14:T14)</f>
        <v>194444</v>
      </c>
      <c r="I14" s="91">
        <f>14901+2660</f>
        <v>17561</v>
      </c>
      <c r="J14" s="91">
        <f>12695+3326</f>
        <v>16021</v>
      </c>
      <c r="K14" s="91">
        <f>13591+3655</f>
        <v>17246</v>
      </c>
      <c r="L14" s="91">
        <f>15404+3181</f>
        <v>18585</v>
      </c>
      <c r="M14" s="91">
        <f>12669+2889</f>
        <v>15558</v>
      </c>
      <c r="N14" s="91">
        <v>16815</v>
      </c>
      <c r="O14" s="91">
        <v>13528</v>
      </c>
      <c r="P14" s="91">
        <v>14580</v>
      </c>
      <c r="Q14" s="91">
        <v>16348</v>
      </c>
      <c r="R14" s="91">
        <v>16202</v>
      </c>
      <c r="S14" s="91">
        <v>16000</v>
      </c>
      <c r="T14" s="91">
        <v>16000</v>
      </c>
      <c r="U14" s="24"/>
      <c r="V14" s="47">
        <v>7000</v>
      </c>
      <c r="W14" s="53">
        <v>2746</v>
      </c>
      <c r="X14" s="95">
        <f>SUM(Y14:AJ14)</f>
        <v>5908</v>
      </c>
      <c r="Y14" s="53">
        <v>541</v>
      </c>
      <c r="Z14" s="53">
        <v>378</v>
      </c>
      <c r="AA14" s="53">
        <v>357</v>
      </c>
      <c r="AB14" s="53">
        <v>470</v>
      </c>
      <c r="AC14" s="53">
        <v>391</v>
      </c>
      <c r="AD14" s="53">
        <f>120+219</f>
        <v>339</v>
      </c>
      <c r="AE14" s="53">
        <v>474</v>
      </c>
      <c r="AF14" s="53">
        <v>506</v>
      </c>
      <c r="AG14" s="53">
        <v>568</v>
      </c>
      <c r="AH14" s="53">
        <v>784</v>
      </c>
      <c r="AI14" s="53">
        <v>550</v>
      </c>
      <c r="AJ14" s="53">
        <v>550</v>
      </c>
      <c r="AK14" s="24"/>
      <c r="AL14" s="53">
        <v>110000</v>
      </c>
      <c r="AM14" s="53">
        <v>51668</v>
      </c>
      <c r="AN14" s="95">
        <f>SUM(AO14:AZ14)</f>
        <v>111480</v>
      </c>
      <c r="AO14" s="53">
        <f>7253+1937+1330</f>
        <v>10520</v>
      </c>
      <c r="AP14" s="53">
        <f>5680+1416+837</f>
        <v>7933</v>
      </c>
      <c r="AQ14" s="53">
        <f>5980+1552+813</f>
        <v>8345</v>
      </c>
      <c r="AR14" s="53">
        <f>7054+1600+1067</f>
        <v>9721</v>
      </c>
      <c r="AS14" s="53">
        <f>5375+1511+995</f>
        <v>7881</v>
      </c>
      <c r="AT14" s="53">
        <f>6496+1876+1174</f>
        <v>9546</v>
      </c>
      <c r="AU14" s="53">
        <v>7780</v>
      </c>
      <c r="AV14" s="53">
        <v>8491</v>
      </c>
      <c r="AW14" s="53">
        <v>10514</v>
      </c>
      <c r="AX14" s="53">
        <v>10749</v>
      </c>
      <c r="AY14" s="53">
        <v>10000</v>
      </c>
      <c r="AZ14" s="53">
        <v>10000</v>
      </c>
      <c r="BA14" s="55">
        <f t="shared" si="12"/>
        <v>101.34545454545454</v>
      </c>
      <c r="BB14" s="53">
        <v>35400</v>
      </c>
      <c r="BC14" s="63">
        <f t="shared" si="1"/>
        <v>80.82191780821918</v>
      </c>
      <c r="BD14" s="63">
        <f t="shared" si="2"/>
        <v>67.82258837053357</v>
      </c>
      <c r="BE14" s="21">
        <f t="shared" si="4"/>
        <v>80.82191780821918</v>
      </c>
      <c r="BF14" s="21">
        <f t="shared" si="5"/>
        <v>67.82258837053358</v>
      </c>
    </row>
    <row r="15" spans="1:95" s="90" customFormat="1" ht="24" customHeight="1">
      <c r="A15" s="93">
        <v>3</v>
      </c>
      <c r="B15" s="94" t="s">
        <v>7</v>
      </c>
      <c r="C15" s="93">
        <v>120</v>
      </c>
      <c r="D15" s="93">
        <v>120</v>
      </c>
      <c r="E15" s="93">
        <v>171</v>
      </c>
      <c r="F15" s="93">
        <v>180000</v>
      </c>
      <c r="G15" s="96">
        <v>71057</v>
      </c>
      <c r="H15" s="95">
        <f aca="true" t="shared" si="13" ref="H15:H20">SUM(I15:T15)</f>
        <v>176848</v>
      </c>
      <c r="I15" s="91">
        <v>12878</v>
      </c>
      <c r="J15" s="91">
        <v>13945</v>
      </c>
      <c r="K15" s="91">
        <v>16566</v>
      </c>
      <c r="L15" s="91">
        <v>14888</v>
      </c>
      <c r="M15" s="91">
        <v>13054</v>
      </c>
      <c r="N15" s="91">
        <v>10605</v>
      </c>
      <c r="O15" s="91">
        <v>11377</v>
      </c>
      <c r="P15" s="91">
        <v>14495</v>
      </c>
      <c r="Q15" s="91">
        <v>16415</v>
      </c>
      <c r="R15" s="91">
        <v>18750</v>
      </c>
      <c r="S15" s="91">
        <v>16825</v>
      </c>
      <c r="T15" s="91">
        <v>17050</v>
      </c>
      <c r="U15" s="88"/>
      <c r="V15" s="93">
        <v>6500</v>
      </c>
      <c r="W15" s="91">
        <v>3607</v>
      </c>
      <c r="X15" s="95" t="e">
        <f aca="true" t="shared" si="14" ref="X15:X20">SUM(Y15:AJ15)</f>
        <v>#REF!</v>
      </c>
      <c r="Y15" s="91" t="e">
        <f>#REF!</f>
        <v>#REF!</v>
      </c>
      <c r="Z15" s="91" t="e">
        <f>#REF!</f>
        <v>#REF!</v>
      </c>
      <c r="AA15" s="91" t="e">
        <f>#REF!</f>
        <v>#REF!</v>
      </c>
      <c r="AB15" s="91" t="e">
        <f>#REF!</f>
        <v>#REF!</v>
      </c>
      <c r="AC15" s="91" t="e">
        <f>#REF!</f>
        <v>#REF!</v>
      </c>
      <c r="AD15" s="91" t="e">
        <f>#REF!</f>
        <v>#REF!</v>
      </c>
      <c r="AE15" s="91" t="e">
        <f>#REF!</f>
        <v>#REF!</v>
      </c>
      <c r="AF15" s="91" t="e">
        <f>#REF!</f>
        <v>#REF!</v>
      </c>
      <c r="AG15" s="91" t="e">
        <f>#REF!</f>
        <v>#REF!</v>
      </c>
      <c r="AH15" s="91" t="e">
        <f>#REF!</f>
        <v>#REF!</v>
      </c>
      <c r="AI15" s="91">
        <v>720</v>
      </c>
      <c r="AJ15" s="91">
        <v>685</v>
      </c>
      <c r="AK15" s="98"/>
      <c r="AL15" s="91">
        <v>75000</v>
      </c>
      <c r="AM15" s="91">
        <v>32154</v>
      </c>
      <c r="AN15" s="95">
        <f aca="true" t="shared" si="15" ref="AN15:AN20">SUM(AO15:AZ15)</f>
        <v>66286</v>
      </c>
      <c r="AO15" s="91">
        <v>5955</v>
      </c>
      <c r="AP15" s="91">
        <v>4509</v>
      </c>
      <c r="AQ15" s="91">
        <v>6185</v>
      </c>
      <c r="AR15" s="91">
        <v>6629</v>
      </c>
      <c r="AS15" s="91">
        <v>4710</v>
      </c>
      <c r="AT15" s="91">
        <v>5110</v>
      </c>
      <c r="AU15" s="91">
        <v>4357</v>
      </c>
      <c r="AV15" s="91">
        <v>4796</v>
      </c>
      <c r="AW15" s="91">
        <v>6521</v>
      </c>
      <c r="AX15" s="91">
        <v>6154</v>
      </c>
      <c r="AY15" s="91">
        <v>5820</v>
      </c>
      <c r="AZ15" s="91">
        <v>5540</v>
      </c>
      <c r="BA15" s="98">
        <f t="shared" si="12"/>
        <v>88.38133333333333</v>
      </c>
      <c r="BB15" s="91">
        <v>46532</v>
      </c>
      <c r="BC15" s="89">
        <f t="shared" si="1"/>
        <v>106.23744292237443</v>
      </c>
      <c r="BD15" s="89">
        <f t="shared" si="2"/>
        <v>74.55259152447329</v>
      </c>
      <c r="BE15" s="21">
        <f t="shared" si="4"/>
        <v>106.23744292237443</v>
      </c>
      <c r="BF15" s="21">
        <f t="shared" si="5"/>
        <v>74.55259152447329</v>
      </c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</row>
    <row r="16" spans="1:95" ht="24" customHeight="1">
      <c r="A16" s="47">
        <v>4</v>
      </c>
      <c r="B16" s="48" t="s">
        <v>8</v>
      </c>
      <c r="C16" s="47">
        <v>90</v>
      </c>
      <c r="D16" s="47">
        <v>80</v>
      </c>
      <c r="E16" s="47">
        <v>120</v>
      </c>
      <c r="F16" s="47">
        <v>145000</v>
      </c>
      <c r="G16" s="96">
        <v>59840</v>
      </c>
      <c r="H16" s="52">
        <f t="shared" si="13"/>
        <v>133771</v>
      </c>
      <c r="I16" s="91">
        <v>1389</v>
      </c>
      <c r="J16" s="91">
        <v>7033</v>
      </c>
      <c r="K16" s="91">
        <v>11631</v>
      </c>
      <c r="L16" s="91">
        <v>12868</v>
      </c>
      <c r="M16" s="91">
        <v>12439</v>
      </c>
      <c r="N16" s="91">
        <v>13219</v>
      </c>
      <c r="O16" s="91">
        <v>12003</v>
      </c>
      <c r="P16" s="91">
        <v>12129</v>
      </c>
      <c r="Q16" s="91">
        <f>'[2] TH-CTKH_2017'!$O$14</f>
        <v>14384</v>
      </c>
      <c r="R16" s="91">
        <f>'[2] TH-CTKH_2017'!$Q$14</f>
        <v>12516</v>
      </c>
      <c r="S16" s="91">
        <v>12320</v>
      </c>
      <c r="T16" s="91">
        <f>23680/2</f>
        <v>11840</v>
      </c>
      <c r="U16" s="24"/>
      <c r="V16" s="93">
        <v>5050</v>
      </c>
      <c r="W16" s="91">
        <v>2795</v>
      </c>
      <c r="X16" s="95">
        <f t="shared" si="14"/>
        <v>6228</v>
      </c>
      <c r="Y16" s="91">
        <v>68</v>
      </c>
      <c r="Z16" s="91">
        <v>331</v>
      </c>
      <c r="AA16" s="91">
        <v>426</v>
      </c>
      <c r="AB16" s="91">
        <v>517</v>
      </c>
      <c r="AC16" s="91">
        <v>528</v>
      </c>
      <c r="AD16" s="91">
        <v>550</v>
      </c>
      <c r="AE16" s="91">
        <v>586</v>
      </c>
      <c r="AF16" s="91">
        <v>583</v>
      </c>
      <c r="AG16" s="91">
        <f>'[2] TH-CTKH_2017'!$O$17</f>
        <v>701</v>
      </c>
      <c r="AH16" s="91">
        <f>'[2] TH-CTKH_2017'!$Q$17</f>
        <v>900</v>
      </c>
      <c r="AI16" s="91">
        <v>519</v>
      </c>
      <c r="AJ16" s="91">
        <f>1038/2</f>
        <v>519</v>
      </c>
      <c r="AK16" s="98"/>
      <c r="AL16" s="91">
        <v>90000</v>
      </c>
      <c r="AM16" s="91">
        <v>36154</v>
      </c>
      <c r="AN16" s="95">
        <f t="shared" si="15"/>
        <v>70834</v>
      </c>
      <c r="AO16" s="91">
        <v>650</v>
      </c>
      <c r="AP16" s="91">
        <v>4242</v>
      </c>
      <c r="AQ16" s="91">
        <v>5285</v>
      </c>
      <c r="AR16" s="91">
        <v>6516</v>
      </c>
      <c r="AS16" s="91">
        <v>5608</v>
      </c>
      <c r="AT16" s="91">
        <v>6177</v>
      </c>
      <c r="AU16" s="91">
        <v>5829</v>
      </c>
      <c r="AV16" s="91">
        <v>5579</v>
      </c>
      <c r="AW16" s="91">
        <f>'[2] TH-CTKH_2017'!$O$20</f>
        <v>7688</v>
      </c>
      <c r="AX16" s="91">
        <f>'[2] TH-CTKH_2017'!$Q$20</f>
        <v>7766</v>
      </c>
      <c r="AY16" s="91">
        <v>7690</v>
      </c>
      <c r="AZ16" s="91">
        <f>15608/2</f>
        <v>7804</v>
      </c>
      <c r="BA16" s="98">
        <f t="shared" si="12"/>
        <v>78.70444444444445</v>
      </c>
      <c r="BB16" s="91">
        <v>43018</v>
      </c>
      <c r="BC16" s="63">
        <f t="shared" si="1"/>
        <v>130.95281582952816</v>
      </c>
      <c r="BD16" s="63">
        <f t="shared" si="2"/>
        <v>98.21461187214612</v>
      </c>
      <c r="BE16" s="21">
        <f t="shared" si="4"/>
        <v>130.95281582952816</v>
      </c>
      <c r="BF16" s="21">
        <f t="shared" si="5"/>
        <v>98.21461187214612</v>
      </c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</row>
    <row r="17" spans="1:95" s="90" customFormat="1" ht="24" customHeight="1">
      <c r="A17" s="93">
        <v>5</v>
      </c>
      <c r="B17" s="94" t="s">
        <v>9</v>
      </c>
      <c r="C17" s="93">
        <v>150</v>
      </c>
      <c r="D17" s="93">
        <v>140</v>
      </c>
      <c r="E17" s="93">
        <v>188</v>
      </c>
      <c r="F17" s="94">
        <v>174000</v>
      </c>
      <c r="G17" s="96">
        <v>173066</v>
      </c>
      <c r="H17" s="95">
        <v>169287</v>
      </c>
      <c r="I17" s="91">
        <v>11799</v>
      </c>
      <c r="J17" s="91">
        <v>9997</v>
      </c>
      <c r="K17" s="91">
        <v>12111</v>
      </c>
      <c r="L17" s="91">
        <v>14371</v>
      </c>
      <c r="M17" s="91">
        <v>12636</v>
      </c>
      <c r="N17" s="91">
        <v>12636</v>
      </c>
      <c r="O17" s="91">
        <v>14166</v>
      </c>
      <c r="P17" s="91"/>
      <c r="Q17" s="91"/>
      <c r="R17" s="91"/>
      <c r="S17" s="91"/>
      <c r="T17" s="91"/>
      <c r="U17" s="88"/>
      <c r="V17" s="93">
        <v>8000</v>
      </c>
      <c r="W17" s="91">
        <v>10050</v>
      </c>
      <c r="X17" s="95">
        <v>12935</v>
      </c>
      <c r="Y17" s="91">
        <v>1045</v>
      </c>
      <c r="Z17" s="91">
        <v>917</v>
      </c>
      <c r="AA17" s="91">
        <v>1073</v>
      </c>
      <c r="AB17" s="91">
        <v>1222</v>
      </c>
      <c r="AC17" s="91">
        <v>1229</v>
      </c>
      <c r="AD17" s="91">
        <v>1229</v>
      </c>
      <c r="AE17" s="91">
        <v>1067</v>
      </c>
      <c r="AF17" s="91"/>
      <c r="AG17" s="91"/>
      <c r="AH17" s="91"/>
      <c r="AI17" s="91"/>
      <c r="AJ17" s="91"/>
      <c r="AK17" s="98"/>
      <c r="AL17" s="91">
        <v>109000</v>
      </c>
      <c r="AM17" s="91">
        <v>111131</v>
      </c>
      <c r="AN17" s="95">
        <v>121492</v>
      </c>
      <c r="AO17" s="91">
        <v>9398</v>
      </c>
      <c r="AP17" s="91">
        <v>8031</v>
      </c>
      <c r="AQ17" s="91">
        <v>9549</v>
      </c>
      <c r="AR17" s="91">
        <v>11294</v>
      </c>
      <c r="AS17" s="91">
        <v>9836</v>
      </c>
      <c r="AT17" s="91">
        <v>9836</v>
      </c>
      <c r="AU17" s="91">
        <v>9915</v>
      </c>
      <c r="AV17" s="91"/>
      <c r="AW17" s="91"/>
      <c r="AX17" s="91"/>
      <c r="AY17" s="91"/>
      <c r="AZ17" s="91"/>
      <c r="BA17" s="98">
        <f t="shared" si="12"/>
        <v>111.4605504587156</v>
      </c>
      <c r="BB17" s="91">
        <v>75025</v>
      </c>
      <c r="BC17" s="89">
        <f t="shared" si="1"/>
        <v>137.03196347031962</v>
      </c>
      <c r="BD17" s="89">
        <f t="shared" si="2"/>
        <v>109.33401340716992</v>
      </c>
      <c r="BE17" s="21">
        <f t="shared" si="4"/>
        <v>137.03196347031962</v>
      </c>
      <c r="BF17" s="21">
        <f t="shared" si="5"/>
        <v>109.33401340716993</v>
      </c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</row>
    <row r="18" spans="1:95" ht="24" customHeight="1">
      <c r="A18" s="47">
        <v>6</v>
      </c>
      <c r="B18" s="48" t="s">
        <v>10</v>
      </c>
      <c r="C18" s="47">
        <v>110</v>
      </c>
      <c r="D18" s="47">
        <v>100</v>
      </c>
      <c r="E18" s="47">
        <v>125</v>
      </c>
      <c r="F18" s="47">
        <v>136000</v>
      </c>
      <c r="G18" s="96">
        <v>59872</v>
      </c>
      <c r="H18" s="52">
        <f>SUM(I18:T18)</f>
        <v>142559</v>
      </c>
      <c r="I18" s="91">
        <v>9072</v>
      </c>
      <c r="J18" s="91">
        <v>6421</v>
      </c>
      <c r="K18" s="91">
        <v>9772</v>
      </c>
      <c r="L18" s="91">
        <v>13238</v>
      </c>
      <c r="M18" s="91">
        <v>12063</v>
      </c>
      <c r="N18" s="91">
        <v>12425</v>
      </c>
      <c r="O18" s="91">
        <v>10459</v>
      </c>
      <c r="P18" s="91">
        <v>10310</v>
      </c>
      <c r="Q18" s="91">
        <v>13769</v>
      </c>
      <c r="R18" s="91">
        <v>19830</v>
      </c>
      <c r="S18" s="91">
        <v>13500</v>
      </c>
      <c r="T18" s="91">
        <v>11700</v>
      </c>
      <c r="U18" s="24"/>
      <c r="V18" s="93">
        <v>6000</v>
      </c>
      <c r="W18" s="53">
        <v>3092</v>
      </c>
      <c r="X18" s="52">
        <f>SUM(Y18:AJ18)</f>
        <v>9058</v>
      </c>
      <c r="Y18" s="91">
        <v>544</v>
      </c>
      <c r="Z18" s="91">
        <v>446</v>
      </c>
      <c r="AA18" s="91">
        <v>536</v>
      </c>
      <c r="AB18" s="91">
        <v>713</v>
      </c>
      <c r="AC18" s="91">
        <v>660</v>
      </c>
      <c r="AD18" s="91">
        <v>785</v>
      </c>
      <c r="AE18" s="91">
        <v>644</v>
      </c>
      <c r="AF18" s="91">
        <v>737</v>
      </c>
      <c r="AG18" s="91">
        <v>897</v>
      </c>
      <c r="AH18" s="91">
        <v>1456</v>
      </c>
      <c r="AI18" s="91">
        <v>950</v>
      </c>
      <c r="AJ18" s="91">
        <v>690</v>
      </c>
      <c r="AK18" s="98"/>
      <c r="AL18" s="91">
        <v>78000</v>
      </c>
      <c r="AM18" s="91">
        <v>34168</v>
      </c>
      <c r="AN18" s="95">
        <f>SUM(AO18:AZ18)</f>
        <v>96190</v>
      </c>
      <c r="AO18" s="91">
        <v>7067</v>
      </c>
      <c r="AP18" s="91">
        <v>4870</v>
      </c>
      <c r="AQ18" s="91">
        <v>6399</v>
      </c>
      <c r="AR18" s="91">
        <v>8465</v>
      </c>
      <c r="AS18" s="91">
        <v>7940</v>
      </c>
      <c r="AT18" s="91">
        <v>7083</v>
      </c>
      <c r="AU18" s="91">
        <v>6422</v>
      </c>
      <c r="AV18" s="91">
        <v>6721</v>
      </c>
      <c r="AW18" s="91">
        <v>8476</v>
      </c>
      <c r="AX18" s="91">
        <v>14647</v>
      </c>
      <c r="AY18" s="91">
        <v>10500</v>
      </c>
      <c r="AZ18" s="53">
        <v>7600</v>
      </c>
      <c r="BA18" s="55">
        <f t="shared" si="12"/>
        <v>123.32051282051282</v>
      </c>
      <c r="BB18" s="91">
        <v>52727</v>
      </c>
      <c r="BC18" s="63">
        <f t="shared" si="1"/>
        <v>131.32503113325032</v>
      </c>
      <c r="BD18" s="63">
        <f t="shared" si="2"/>
        <v>115.56602739726027</v>
      </c>
      <c r="BE18" s="21">
        <f t="shared" si="4"/>
        <v>131.32503113325032</v>
      </c>
      <c r="BF18" s="21">
        <f t="shared" si="5"/>
        <v>115.56602739726027</v>
      </c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</row>
    <row r="19" spans="1:58" ht="24" customHeight="1">
      <c r="A19" s="47">
        <v>7</v>
      </c>
      <c r="B19" s="48" t="s">
        <v>47</v>
      </c>
      <c r="C19" s="47">
        <v>20</v>
      </c>
      <c r="D19" s="47"/>
      <c r="E19" s="47">
        <v>0</v>
      </c>
      <c r="F19" s="47">
        <v>32000</v>
      </c>
      <c r="G19" s="58">
        <v>15960</v>
      </c>
      <c r="H19" s="52">
        <f t="shared" si="13"/>
        <v>30888</v>
      </c>
      <c r="I19" s="53">
        <v>2044</v>
      </c>
      <c r="J19" s="53">
        <v>1590</v>
      </c>
      <c r="K19" s="53">
        <v>2093</v>
      </c>
      <c r="L19" s="53">
        <v>2430</v>
      </c>
      <c r="M19" s="53">
        <v>2363</v>
      </c>
      <c r="N19" s="53">
        <v>2466</v>
      </c>
      <c r="O19" s="53">
        <v>2468</v>
      </c>
      <c r="P19" s="53">
        <v>2739</v>
      </c>
      <c r="Q19" s="53">
        <v>3447</v>
      </c>
      <c r="R19" s="53">
        <v>3048</v>
      </c>
      <c r="S19" s="97">
        <v>3100</v>
      </c>
      <c r="T19" s="97">
        <v>3100</v>
      </c>
      <c r="U19" s="24"/>
      <c r="V19" s="47"/>
      <c r="W19" s="53"/>
      <c r="X19" s="52">
        <f t="shared" si="14"/>
        <v>0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8"/>
      <c r="AL19" s="91">
        <v>15000</v>
      </c>
      <c r="AM19" s="91">
        <v>8547</v>
      </c>
      <c r="AN19" s="95">
        <f t="shared" si="15"/>
        <v>11624</v>
      </c>
      <c r="AO19" s="53">
        <v>912</v>
      </c>
      <c r="AP19" s="53">
        <v>607</v>
      </c>
      <c r="AQ19" s="53">
        <v>766</v>
      </c>
      <c r="AR19" s="53">
        <v>860</v>
      </c>
      <c r="AS19" s="53">
        <v>844</v>
      </c>
      <c r="AT19" s="53">
        <v>861</v>
      </c>
      <c r="AU19" s="53">
        <v>874</v>
      </c>
      <c r="AV19" s="53">
        <v>1024</v>
      </c>
      <c r="AW19" s="53">
        <v>1243</v>
      </c>
      <c r="AX19" s="53">
        <v>1233</v>
      </c>
      <c r="AY19" s="92">
        <v>1200</v>
      </c>
      <c r="AZ19" s="92">
        <v>1200</v>
      </c>
      <c r="BA19" s="55">
        <f t="shared" si="12"/>
        <v>77.49333333333334</v>
      </c>
      <c r="BB19" s="53">
        <v>0</v>
      </c>
      <c r="BC19" s="63">
        <f t="shared" si="1"/>
        <v>0</v>
      </c>
      <c r="BD19" s="63" t="e">
        <f t="shared" si="2"/>
        <v>#DIV/0!</v>
      </c>
      <c r="BE19" s="21">
        <f t="shared" si="4"/>
        <v>0</v>
      </c>
      <c r="BF19" s="21" t="e">
        <f t="shared" si="5"/>
        <v>#DIV/0!</v>
      </c>
    </row>
    <row r="20" spans="1:58" ht="24" customHeight="1">
      <c r="A20" s="47">
        <v>8</v>
      </c>
      <c r="B20" s="51" t="s">
        <v>15</v>
      </c>
      <c r="C20" s="77">
        <v>40</v>
      </c>
      <c r="D20" s="77">
        <v>40</v>
      </c>
      <c r="E20" s="77">
        <v>36</v>
      </c>
      <c r="F20" s="77">
        <v>52000</v>
      </c>
      <c r="G20" s="60">
        <v>50109</v>
      </c>
      <c r="H20" s="76">
        <f t="shared" si="13"/>
        <v>45949</v>
      </c>
      <c r="I20" s="78">
        <v>3877</v>
      </c>
      <c r="J20" s="78">
        <v>3486</v>
      </c>
      <c r="K20" s="78">
        <v>3792</v>
      </c>
      <c r="L20" s="78">
        <v>4108</v>
      </c>
      <c r="M20" s="78">
        <v>3286</v>
      </c>
      <c r="N20" s="78">
        <v>3435</v>
      </c>
      <c r="O20" s="78">
        <v>3399</v>
      </c>
      <c r="P20" s="78">
        <v>3329</v>
      </c>
      <c r="Q20" s="78">
        <v>4191</v>
      </c>
      <c r="R20" s="78">
        <v>4938</v>
      </c>
      <c r="S20" s="78">
        <v>3783</v>
      </c>
      <c r="T20" s="78">
        <v>4325</v>
      </c>
      <c r="U20" s="26"/>
      <c r="V20" s="77">
        <v>1800</v>
      </c>
      <c r="W20" s="59">
        <v>1715</v>
      </c>
      <c r="X20" s="52">
        <f t="shared" si="14"/>
        <v>2082</v>
      </c>
      <c r="Y20" s="78">
        <v>155</v>
      </c>
      <c r="Z20" s="78">
        <v>141</v>
      </c>
      <c r="AA20" s="78">
        <v>148</v>
      </c>
      <c r="AB20" s="78">
        <v>177</v>
      </c>
      <c r="AC20" s="78">
        <v>134</v>
      </c>
      <c r="AD20" s="78">
        <v>135</v>
      </c>
      <c r="AE20" s="78">
        <v>197</v>
      </c>
      <c r="AF20" s="78">
        <v>204</v>
      </c>
      <c r="AG20" s="78">
        <v>218</v>
      </c>
      <c r="AH20" s="78">
        <v>233</v>
      </c>
      <c r="AI20" s="78">
        <v>170</v>
      </c>
      <c r="AJ20" s="78">
        <v>170</v>
      </c>
      <c r="AK20" s="26"/>
      <c r="AL20" s="59">
        <v>45000</v>
      </c>
      <c r="AM20" s="59">
        <v>46057</v>
      </c>
      <c r="AN20" s="95">
        <f t="shared" si="15"/>
        <v>41443</v>
      </c>
      <c r="AO20" s="78">
        <v>3587</v>
      </c>
      <c r="AP20" s="78">
        <v>3139</v>
      </c>
      <c r="AQ20" s="78">
        <v>3479</v>
      </c>
      <c r="AR20" s="78">
        <v>3756</v>
      </c>
      <c r="AS20" s="78">
        <v>2994</v>
      </c>
      <c r="AT20" s="78">
        <v>3173</v>
      </c>
      <c r="AU20" s="56">
        <v>3056</v>
      </c>
      <c r="AV20" s="56">
        <v>2975</v>
      </c>
      <c r="AW20" s="56">
        <v>3835</v>
      </c>
      <c r="AX20" s="56">
        <v>4543</v>
      </c>
      <c r="AY20" s="56">
        <v>3453</v>
      </c>
      <c r="AZ20" s="56">
        <v>3453</v>
      </c>
      <c r="BA20" s="57">
        <f t="shared" si="12"/>
        <v>92.09555555555555</v>
      </c>
      <c r="BB20" s="78">
        <f>14484+1400+1400</f>
        <v>17284</v>
      </c>
      <c r="BC20" s="64">
        <f t="shared" si="1"/>
        <v>118.38356164383562</v>
      </c>
      <c r="BD20" s="65">
        <f t="shared" si="2"/>
        <v>131.5372907153729</v>
      </c>
      <c r="BE20" s="21">
        <f t="shared" si="4"/>
        <v>118.3835616438356</v>
      </c>
      <c r="BF20" s="21">
        <f t="shared" si="5"/>
        <v>131.5372907153729</v>
      </c>
    </row>
    <row r="21" spans="1:23" s="27" customFormat="1" ht="18.75" customHeight="1">
      <c r="A21" s="13"/>
      <c r="B21" s="14" t="s">
        <v>41</v>
      </c>
      <c r="C21" s="69" t="s">
        <v>42</v>
      </c>
      <c r="D21" s="69"/>
      <c r="E21" s="69"/>
      <c r="F21" s="69"/>
      <c r="G21" s="66"/>
      <c r="H21" s="67"/>
      <c r="I21" s="67"/>
      <c r="J21" s="66"/>
      <c r="K21" s="69"/>
      <c r="L21" s="66"/>
      <c r="M21" s="67"/>
      <c r="N21" s="67"/>
      <c r="O21" s="70"/>
      <c r="P21" s="71"/>
      <c r="Q21" s="72"/>
      <c r="R21" s="68"/>
      <c r="S21" s="68"/>
      <c r="T21" s="70"/>
      <c r="U21" s="73"/>
      <c r="V21" s="15"/>
      <c r="W21" s="15"/>
    </row>
    <row r="22" spans="1:23" s="27" customFormat="1" ht="18.75" customHeight="1">
      <c r="A22" s="13"/>
      <c r="B22" s="16"/>
      <c r="C22" s="74" t="s">
        <v>43</v>
      </c>
      <c r="D22" s="74"/>
      <c r="E22" s="74"/>
      <c r="F22" s="74"/>
      <c r="G22" s="66"/>
      <c r="H22" s="67"/>
      <c r="I22" s="67"/>
      <c r="J22" s="66"/>
      <c r="K22" s="74"/>
      <c r="L22" s="66"/>
      <c r="M22" s="67"/>
      <c r="N22" s="67"/>
      <c r="O22" s="70"/>
      <c r="P22" s="18"/>
      <c r="Q22" s="72"/>
      <c r="R22" s="68"/>
      <c r="S22" s="68"/>
      <c r="T22" s="70"/>
      <c r="U22" s="73"/>
      <c r="V22" s="15"/>
      <c r="W22" s="15"/>
    </row>
    <row r="23" spans="1:58" ht="33.75" customHeight="1">
      <c r="A23" s="6"/>
      <c r="B23" s="6"/>
      <c r="C23" s="79" t="s">
        <v>48</v>
      </c>
      <c r="D23" s="79"/>
      <c r="E23" s="79"/>
      <c r="F23" s="79"/>
      <c r="G23" s="80"/>
      <c r="H23" s="81"/>
      <c r="I23" s="79"/>
      <c r="J23" s="82"/>
      <c r="K23" s="82"/>
      <c r="L23" s="82"/>
      <c r="M23" s="82"/>
      <c r="N23" s="82"/>
      <c r="O23" s="82"/>
      <c r="P23" s="83"/>
      <c r="Q23" s="83"/>
      <c r="R23" s="83"/>
      <c r="S23" s="83"/>
      <c r="T23" s="83"/>
      <c r="U23" s="83"/>
      <c r="V23" s="84"/>
      <c r="W23" s="85"/>
      <c r="X23" s="86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29"/>
      <c r="AL23" s="10"/>
      <c r="AM23" s="8"/>
      <c r="AN23" s="1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0"/>
      <c r="BB23" s="31"/>
      <c r="BC23" s="32"/>
      <c r="BD23" s="32"/>
      <c r="BE23" s="32"/>
      <c r="BF23" s="32"/>
    </row>
    <row r="24" spans="1:58" ht="21" customHeight="1">
      <c r="A24" s="6"/>
      <c r="B24" s="6"/>
      <c r="C24" s="181"/>
      <c r="D24" s="181"/>
      <c r="E24" s="181"/>
      <c r="F24" s="181"/>
      <c r="G24" s="75"/>
      <c r="H24" s="17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9"/>
      <c r="W24" s="8"/>
      <c r="X24" s="1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  <c r="AL24" s="10"/>
      <c r="AM24" s="8"/>
      <c r="AN24" s="1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30"/>
      <c r="BB24" s="31"/>
      <c r="BC24" s="32"/>
      <c r="BD24" s="32"/>
      <c r="BE24" s="32"/>
      <c r="BF24" s="32"/>
    </row>
    <row r="25" spans="1:58" ht="21" customHeight="1">
      <c r="A25" s="6"/>
      <c r="B25" s="6"/>
      <c r="C25" s="183"/>
      <c r="D25" s="183"/>
      <c r="E25" s="183"/>
      <c r="F25" s="183"/>
      <c r="G25" s="8"/>
      <c r="H25" s="1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9"/>
      <c r="W25" s="8"/>
      <c r="X25" s="1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9"/>
      <c r="AL25" s="10"/>
      <c r="AM25" s="8"/>
      <c r="AN25" s="1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30"/>
      <c r="BB25" s="31"/>
      <c r="BC25" s="32"/>
      <c r="BD25" s="32"/>
      <c r="BE25" s="32"/>
      <c r="BF25" s="32"/>
    </row>
    <row r="26" spans="1:58" ht="21" customHeight="1">
      <c r="A26" s="6"/>
      <c r="B26" s="6"/>
      <c r="C26" s="183"/>
      <c r="D26" s="183"/>
      <c r="E26" s="183"/>
      <c r="F26" s="183"/>
      <c r="G26" s="8"/>
      <c r="H26" s="1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9"/>
      <c r="W26" s="8"/>
      <c r="X26" s="1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/>
      <c r="AL26" s="10"/>
      <c r="AM26" s="8"/>
      <c r="AN26" s="1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30"/>
      <c r="BB26" s="31"/>
      <c r="BC26" s="32"/>
      <c r="BD26" s="32"/>
      <c r="BE26" s="32"/>
      <c r="BF26" s="32"/>
    </row>
    <row r="27" spans="1:58" ht="21" customHeight="1">
      <c r="A27" s="6"/>
      <c r="B27" s="6"/>
      <c r="C27" s="8"/>
      <c r="D27" s="8"/>
      <c r="E27" s="8"/>
      <c r="F27" s="8"/>
      <c r="G27" s="8"/>
      <c r="H27" s="2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33"/>
      <c r="AL27" s="11"/>
      <c r="AM27" s="11"/>
      <c r="AN27" s="3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30"/>
      <c r="BB27" s="31"/>
      <c r="BC27" s="32"/>
      <c r="BD27" s="32"/>
      <c r="BE27" s="32"/>
      <c r="BF27" s="32"/>
    </row>
    <row r="28" spans="1:58" ht="21" customHeight="1">
      <c r="A28" s="6"/>
      <c r="B28" s="6"/>
      <c r="C28" s="8"/>
      <c r="D28" s="8"/>
      <c r="E28" s="8"/>
      <c r="F28" s="8"/>
      <c r="G28" s="8"/>
      <c r="H28" s="2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33"/>
      <c r="AL28" s="11"/>
      <c r="AM28" s="11"/>
      <c r="AN28" s="3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30"/>
      <c r="BB28" s="31"/>
      <c r="BC28" s="32"/>
      <c r="BD28" s="32"/>
      <c r="BE28" s="32"/>
      <c r="BF28" s="32"/>
    </row>
    <row r="29" spans="1:58" ht="21" customHeight="1">
      <c r="A29" s="6"/>
      <c r="B29" s="6"/>
      <c r="C29" s="183"/>
      <c r="D29" s="183"/>
      <c r="E29" s="183"/>
      <c r="F29" s="183"/>
      <c r="G29" s="8"/>
      <c r="H29" s="1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30"/>
      <c r="AL29" s="6"/>
      <c r="AM29" s="6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30"/>
      <c r="BB29" s="31"/>
      <c r="BC29" s="32"/>
      <c r="BD29" s="32"/>
      <c r="BE29" s="32"/>
      <c r="BF29" s="32"/>
    </row>
    <row r="30" spans="1:58" ht="21" customHeight="1">
      <c r="A30" s="6"/>
      <c r="B30" s="6"/>
      <c r="C30" s="183"/>
      <c r="D30" s="183"/>
      <c r="E30" s="183"/>
      <c r="F30" s="183"/>
      <c r="G30" s="8"/>
      <c r="H30" s="1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30"/>
      <c r="AL30" s="6"/>
      <c r="AM30" s="6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30"/>
      <c r="BB30" s="31"/>
      <c r="BC30" s="32"/>
      <c r="BD30" s="32"/>
      <c r="BE30" s="32"/>
      <c r="BF30" s="32"/>
    </row>
    <row r="31" spans="1:58" ht="21" customHeight="1">
      <c r="A31" s="6"/>
      <c r="B31" s="6"/>
      <c r="C31" s="183"/>
      <c r="D31" s="183"/>
      <c r="E31" s="183"/>
      <c r="F31" s="183"/>
      <c r="G31" s="8"/>
      <c r="H31" s="1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30"/>
      <c r="AL31" s="6"/>
      <c r="AM31" s="6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30"/>
      <c r="BB31" s="31"/>
      <c r="BC31" s="32"/>
      <c r="BD31" s="32"/>
      <c r="BE31" s="32"/>
      <c r="BF31" s="32"/>
    </row>
    <row r="32" spans="1:58" ht="21" customHeight="1">
      <c r="A32" s="6"/>
      <c r="B32" s="6"/>
      <c r="C32" s="183"/>
      <c r="D32" s="183"/>
      <c r="E32" s="183"/>
      <c r="F32" s="183"/>
      <c r="G32" s="8"/>
      <c r="H32" s="1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30"/>
      <c r="AL32" s="6"/>
      <c r="AM32" s="6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30"/>
      <c r="BB32" s="31"/>
      <c r="BC32" s="32"/>
      <c r="BD32" s="32"/>
      <c r="BE32" s="32"/>
      <c r="BF32" s="32"/>
    </row>
    <row r="33" spans="1:58" ht="27" customHeight="1">
      <c r="A33" s="6"/>
      <c r="B33" s="6"/>
      <c r="C33" s="187"/>
      <c r="D33" s="187"/>
      <c r="E33" s="187"/>
      <c r="F33" s="187"/>
      <c r="G33" s="12"/>
      <c r="H33" s="1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30"/>
      <c r="AL33" s="6"/>
      <c r="AM33" s="6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30"/>
      <c r="BB33" s="31"/>
      <c r="BC33" s="32"/>
      <c r="BD33" s="32"/>
      <c r="BE33" s="32"/>
      <c r="BF33" s="32"/>
    </row>
    <row r="34" spans="1:58" ht="27" customHeight="1">
      <c r="A34" s="6"/>
      <c r="B34" s="6"/>
      <c r="C34" s="187"/>
      <c r="D34" s="187"/>
      <c r="E34" s="187"/>
      <c r="F34" s="187"/>
      <c r="G34" s="12"/>
      <c r="H34" s="1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30"/>
      <c r="AL34" s="6"/>
      <c r="AM34" s="6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30"/>
      <c r="BB34" s="31"/>
      <c r="BC34" s="32"/>
      <c r="BD34" s="32"/>
      <c r="BE34" s="32"/>
      <c r="BF34" s="32"/>
    </row>
    <row r="35" spans="1:58" ht="27" customHeight="1">
      <c r="A35" s="6"/>
      <c r="B35" s="6"/>
      <c r="C35" s="6"/>
      <c r="D35" s="6"/>
      <c r="E35" s="6"/>
      <c r="F35" s="11"/>
      <c r="G35" s="11"/>
      <c r="H35" s="3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6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30"/>
      <c r="AL35" s="6"/>
      <c r="AM35" s="6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30"/>
      <c r="BB35" s="31"/>
      <c r="BC35" s="32"/>
      <c r="BD35" s="32"/>
      <c r="BE35" s="32"/>
      <c r="BF35" s="32"/>
    </row>
    <row r="36" spans="3:58" ht="27" customHeight="1"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0"/>
      <c r="V36" s="6"/>
      <c r="W36" s="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0"/>
      <c r="AL36" s="6"/>
      <c r="AM36" s="6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30"/>
      <c r="BB36" s="31"/>
      <c r="BC36" s="32"/>
      <c r="BD36" s="32"/>
      <c r="BE36" s="32"/>
      <c r="BF36" s="32"/>
    </row>
    <row r="37" spans="3:58" ht="27" customHeight="1">
      <c r="C37" s="6"/>
      <c r="D37" s="6"/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0"/>
      <c r="V37" s="6"/>
      <c r="W37" s="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0"/>
      <c r="AL37" s="6"/>
      <c r="AM37" s="6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30"/>
      <c r="BB37" s="31"/>
      <c r="BC37" s="32"/>
      <c r="BD37" s="32"/>
      <c r="BE37" s="32"/>
      <c r="BF37" s="32"/>
    </row>
    <row r="38" spans="3:58" ht="27" customHeight="1">
      <c r="C38" s="6"/>
      <c r="D38" s="6"/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0"/>
      <c r="V38" s="6"/>
      <c r="W38" s="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0"/>
      <c r="AL38" s="6"/>
      <c r="AM38" s="6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30"/>
      <c r="BB38" s="31"/>
      <c r="BC38" s="32"/>
      <c r="BD38" s="32"/>
      <c r="BE38" s="32"/>
      <c r="BF38" s="32"/>
    </row>
    <row r="39" spans="3:58" ht="27" customHeight="1">
      <c r="C39" s="6"/>
      <c r="D39" s="6"/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0"/>
      <c r="V39" s="6"/>
      <c r="W39" s="6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0"/>
      <c r="AL39" s="6"/>
      <c r="AM39" s="6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30"/>
      <c r="BB39" s="31"/>
      <c r="BC39" s="32"/>
      <c r="BD39" s="32"/>
      <c r="BE39" s="32"/>
      <c r="BF39" s="32"/>
    </row>
    <row r="40" spans="3:58" ht="15.75">
      <c r="C40" s="6"/>
      <c r="D40" s="6"/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0"/>
      <c r="V40" s="6"/>
      <c r="W40" s="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0"/>
      <c r="AL40" s="6"/>
      <c r="AM40" s="6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30"/>
      <c r="BB40" s="31"/>
      <c r="BC40" s="32"/>
      <c r="BD40" s="32"/>
      <c r="BE40" s="32"/>
      <c r="BF40" s="32"/>
    </row>
    <row r="41" spans="3:58" ht="15.75">
      <c r="C41" s="6"/>
      <c r="D41" s="6"/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0"/>
      <c r="V41" s="6"/>
      <c r="W41" s="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0"/>
      <c r="AL41" s="6"/>
      <c r="AM41" s="6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30"/>
      <c r="BB41" s="31"/>
      <c r="BC41" s="32"/>
      <c r="BD41" s="32"/>
      <c r="BE41" s="32"/>
      <c r="BF41" s="32"/>
    </row>
  </sheetData>
  <sheetProtection/>
  <mergeCells count="61">
    <mergeCell ref="BE3:BE6"/>
    <mergeCell ref="BF3:BF6"/>
    <mergeCell ref="I35:U35"/>
    <mergeCell ref="V35:AJ35"/>
    <mergeCell ref="C33:F33"/>
    <mergeCell ref="I33:U33"/>
    <mergeCell ref="V33:AJ33"/>
    <mergeCell ref="C34:F34"/>
    <mergeCell ref="I34:U34"/>
    <mergeCell ref="V34:AJ34"/>
    <mergeCell ref="C31:F31"/>
    <mergeCell ref="I31:U31"/>
    <mergeCell ref="V31:AJ31"/>
    <mergeCell ref="C32:F32"/>
    <mergeCell ref="I32:U32"/>
    <mergeCell ref="V32:AJ32"/>
    <mergeCell ref="C29:F29"/>
    <mergeCell ref="I29:U29"/>
    <mergeCell ref="V29:AJ29"/>
    <mergeCell ref="C30:F30"/>
    <mergeCell ref="I30:U30"/>
    <mergeCell ref="V30:AJ30"/>
    <mergeCell ref="C26:F26"/>
    <mergeCell ref="I26:U26"/>
    <mergeCell ref="I27:U27"/>
    <mergeCell ref="V27:AJ27"/>
    <mergeCell ref="I28:U28"/>
    <mergeCell ref="V28:AJ28"/>
    <mergeCell ref="C24:F24"/>
    <mergeCell ref="I24:U24"/>
    <mergeCell ref="U5:U6"/>
    <mergeCell ref="V5:V6"/>
    <mergeCell ref="W5:W6"/>
    <mergeCell ref="C25:F25"/>
    <mergeCell ref="I25:U25"/>
    <mergeCell ref="AL4:BA4"/>
    <mergeCell ref="F3:BA3"/>
    <mergeCell ref="BB3:BB6"/>
    <mergeCell ref="AL5:AL6"/>
    <mergeCell ref="AM5:AM6"/>
    <mergeCell ref="AN5:AN6"/>
    <mergeCell ref="A1:BC1"/>
    <mergeCell ref="A2:BC2"/>
    <mergeCell ref="A3:A6"/>
    <mergeCell ref="B3:B6"/>
    <mergeCell ref="C3:E4"/>
    <mergeCell ref="X5:X6"/>
    <mergeCell ref="Y5:AJ5"/>
    <mergeCell ref="AK5:AK6"/>
    <mergeCell ref="AO5:AZ5"/>
    <mergeCell ref="BA5:BA6"/>
    <mergeCell ref="BC3:BD5"/>
    <mergeCell ref="H5:H6"/>
    <mergeCell ref="I5:T5"/>
    <mergeCell ref="C5:C6"/>
    <mergeCell ref="D5:D6"/>
    <mergeCell ref="E5:E6"/>
    <mergeCell ref="F5:F6"/>
    <mergeCell ref="G5:G6"/>
    <mergeCell ref="F4:U4"/>
    <mergeCell ref="V4:AK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2023-01-06T03:29:09Z</cp:lastPrinted>
  <dcterms:created xsi:type="dcterms:W3CDTF">2013-03-01T00:44:12Z</dcterms:created>
  <dcterms:modified xsi:type="dcterms:W3CDTF">2023-01-06T03:29:17Z</dcterms:modified>
  <cp:category/>
  <cp:version/>
  <cp:contentType/>
  <cp:contentStatus/>
</cp:coreProperties>
</file>